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XYGEN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<sst xmlns="http://schemas.openxmlformats.org/spreadsheetml/2006/main" count="121" uniqueCount="87">
  <si>
    <t>Bottle number</t>
  </si>
  <si>
    <t>bottle volume (ml)</t>
  </si>
  <si>
    <t>titre (xx.xxx)</t>
  </si>
  <si>
    <t xml:space="preserve">OXYGEN SPREADSHEET </t>
  </si>
  <si>
    <t xml:space="preserve">Copy down all columns and </t>
  </si>
  <si>
    <t>O2 conc umol/L</t>
  </si>
  <si>
    <t>Salinity</t>
  </si>
  <si>
    <t>constant</t>
  </si>
  <si>
    <t>density</t>
  </si>
  <si>
    <t>O2 %sat</t>
  </si>
  <si>
    <t>Thiosulphate conc (normality units)</t>
  </si>
  <si>
    <t>Spread sheet assumes 1ml of each reagent added to Winkler bottles.</t>
  </si>
  <si>
    <t>N1 * V1 = N2 * V2</t>
  </si>
  <si>
    <t>N1 = thio conc (normality units)</t>
  </si>
  <si>
    <t>N2 = iodate conc. 0.01N</t>
  </si>
  <si>
    <t>V2 = volume of iodate = 10 mL</t>
  </si>
  <si>
    <t>V1 = volume of thiosulphate added ie titre value/50 converts to mL</t>
  </si>
  <si>
    <t>CAL:CULATE THIOSULPHATE CONC. FROM STANDARDS:-</t>
  </si>
  <si>
    <t>Insert your bottle volumes and titre values etc in green columns</t>
  </si>
  <si>
    <t>Insert calculated thiosulphate conc in yellow box below</t>
  </si>
  <si>
    <t>READ OFF AND RECORD BROWN COLUMNS</t>
  </si>
  <si>
    <t>Water Temp.</t>
  </si>
  <si>
    <t xml:space="preserve">Station </t>
  </si>
  <si>
    <t>Depth (m)</t>
  </si>
  <si>
    <t>Date:</t>
  </si>
  <si>
    <t xml:space="preserve">Processed: </t>
  </si>
  <si>
    <t xml:space="preserve">Chemistry Lab </t>
  </si>
  <si>
    <t>Dissolved Oxygen</t>
  </si>
  <si>
    <t>Station 1</t>
  </si>
  <si>
    <t xml:space="preserve">Date: </t>
  </si>
  <si>
    <t xml:space="preserve">Time: </t>
  </si>
  <si>
    <t>0854 GMT</t>
  </si>
  <si>
    <t>Lat:</t>
  </si>
  <si>
    <t>050.08.476N</t>
  </si>
  <si>
    <t>Long:</t>
  </si>
  <si>
    <t>005.01.534W</t>
  </si>
  <si>
    <t>Tides;</t>
  </si>
  <si>
    <t>4.4m Falmouth</t>
  </si>
  <si>
    <t>Station 2</t>
  </si>
  <si>
    <t>Time:</t>
  </si>
  <si>
    <t>0913 GMT</t>
  </si>
  <si>
    <t xml:space="preserve">Lat: </t>
  </si>
  <si>
    <t xml:space="preserve">050.07.007N </t>
  </si>
  <si>
    <t xml:space="preserve">Long: </t>
  </si>
  <si>
    <t>004.59.411W</t>
  </si>
  <si>
    <t xml:space="preserve">Tide: </t>
  </si>
  <si>
    <t>3.9m Falmouth</t>
  </si>
  <si>
    <t>Station 3</t>
  </si>
  <si>
    <t>0937GMT</t>
  </si>
  <si>
    <t xml:space="preserve">050.05.933N </t>
  </si>
  <si>
    <t xml:space="preserve">004.57.360W </t>
  </si>
  <si>
    <t>3.6m Falmouth</t>
  </si>
  <si>
    <t>Station 4</t>
  </si>
  <si>
    <t>1000GMT</t>
  </si>
  <si>
    <t xml:space="preserve">050.05.040N </t>
  </si>
  <si>
    <t xml:space="preserve">004.55.742W </t>
  </si>
  <si>
    <t>Tide:</t>
  </si>
  <si>
    <t>3.3m Falmouth</t>
  </si>
  <si>
    <t>Station 5</t>
  </si>
  <si>
    <t>1135GMT</t>
  </si>
  <si>
    <t xml:space="preserve">050.08.017N </t>
  </si>
  <si>
    <t xml:space="preserve">004.55.005W </t>
  </si>
  <si>
    <t>1.9m Falmouth</t>
  </si>
  <si>
    <t>Station 6</t>
  </si>
  <si>
    <t>1212GMT</t>
  </si>
  <si>
    <t xml:space="preserve">050.10.684N </t>
  </si>
  <si>
    <t xml:space="preserve">004.54.725W </t>
  </si>
  <si>
    <t>1.5m Falmouth</t>
  </si>
  <si>
    <t>Station 7</t>
  </si>
  <si>
    <t>1259GMT</t>
  </si>
  <si>
    <t xml:space="preserve">050.09.953N </t>
  </si>
  <si>
    <t xml:space="preserve">004.46.805W </t>
  </si>
  <si>
    <t>1.2m Falmouth</t>
  </si>
  <si>
    <t>Station 8- Plankton Trawl</t>
  </si>
  <si>
    <t xml:space="preserve">Time net in:  </t>
  </si>
  <si>
    <t xml:space="preserve">13:26 GMT   </t>
  </si>
  <si>
    <t xml:space="preserve">Time net out: </t>
  </si>
  <si>
    <t xml:space="preserve">13:31 GMT </t>
  </si>
  <si>
    <t xml:space="preserve">Lat in:  050. 11.378N  </t>
  </si>
  <si>
    <t>Long in: 004.47.449W</t>
  </si>
  <si>
    <t>Lat out: 050.11.458     Long out: 004.47.819W</t>
  </si>
  <si>
    <t>1.2m Megavissy</t>
  </si>
  <si>
    <t>Station 9</t>
  </si>
  <si>
    <t xml:space="preserve">15:11GMT    </t>
  </si>
  <si>
    <t xml:space="preserve">050.08.412N </t>
  </si>
  <si>
    <t xml:space="preserve">005.01.351W </t>
  </si>
  <si>
    <t>2.3m Falmouth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</si>
</sst>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_-* #,##0.00000000_-;\-* #,##0.00000000_-;_-* &quot;-&quot;????????_-;_-@_-"/>
    <numFmt numFmtId="166" formatCode="_-* #,##0.0000_-;\-* #,##0.0000_-;_-* &quot;-&quot;????_-;_-@_-"/>
    <numFmt numFmtId="167" formatCode="_-* #,##0.0_-;\-* #,##0.0_-;_-* &quot;-&quot;??_-;_-@_-"/>
    <numFmt numFmtId="168" formatCode="0.0"/>
  </numFmts>
  <fonts count="4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56"/>
      <name val="Cambria"/>
      <family val="1"/>
    </font>
    <font>
      <b/>
      <sz val="14"/>
      <color indexed="56"/>
      <name val="Cambria"/>
      <family val="1"/>
    </font>
    <font>
      <u val="single"/>
      <sz val="20"/>
      <color indexed="5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3"/>
      <name val="Cambria"/>
      <family val="1"/>
    </font>
    <font>
      <b/>
      <sz val="14"/>
      <color theme="3"/>
      <name val="Cambria"/>
      <family val="1"/>
    </font>
    <font>
      <u val="single"/>
      <sz val="20"/>
      <color theme="3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0" fontId="0" fillId="33" borderId="0" xfId="0" applyFill="1" applyAlignment="1">
      <alignment/>
    </xf>
    <xf numFmtId="2" fontId="0" fillId="34" borderId="0" xfId="0" applyNumberFormat="1" applyFill="1" applyAlignment="1">
      <alignment/>
    </xf>
    <xf numFmtId="167" fontId="0" fillId="34" borderId="0" xfId="42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43" fontId="5" fillId="0" borderId="11" xfId="42" applyFont="1" applyBorder="1" applyAlignment="1">
      <alignment/>
    </xf>
    <xf numFmtId="167" fontId="5" fillId="34" borderId="11" xfId="42" applyNumberFormat="1" applyFont="1" applyFill="1" applyBorder="1" applyAlignment="1">
      <alignment/>
    </xf>
    <xf numFmtId="4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33" borderId="0" xfId="0" applyFill="1" applyAlignment="1">
      <alignment horizontal="right"/>
    </xf>
    <xf numFmtId="0" fontId="0" fillId="35" borderId="10" xfId="0" applyFill="1" applyBorder="1" applyAlignment="1">
      <alignment/>
    </xf>
    <xf numFmtId="0" fontId="4" fillId="0" borderId="0" xfId="0" applyFont="1" applyAlignment="1" quotePrefix="1">
      <alignment/>
    </xf>
    <xf numFmtId="2" fontId="0" fillId="33" borderId="0" xfId="0" applyNumberFormat="1" applyFill="1" applyAlignment="1">
      <alignment/>
    </xf>
    <xf numFmtId="2" fontId="0" fillId="33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2" fontId="5" fillId="34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67" fontId="5" fillId="0" borderId="16" xfId="42" applyNumberFormat="1" applyFont="1" applyFill="1" applyBorder="1" applyAlignment="1">
      <alignment/>
    </xf>
    <xf numFmtId="167" fontId="5" fillId="34" borderId="16" xfId="42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right"/>
    </xf>
    <xf numFmtId="168" fontId="0" fillId="0" borderId="11" xfId="0" applyNumberFormat="1" applyFill="1" applyBorder="1" applyAlignment="1">
      <alignment/>
    </xf>
    <xf numFmtId="167" fontId="5" fillId="34" borderId="18" xfId="42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Border="1" applyAlignment="1">
      <alignment/>
    </xf>
    <xf numFmtId="168" fontId="0" fillId="0" borderId="11" xfId="0" applyNumberFormat="1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I6" sqref="I6:J70"/>
    </sheetView>
  </sheetViews>
  <sheetFormatPr defaultColWidth="9.140625" defaultRowHeight="12.75"/>
  <cols>
    <col min="1" max="1" width="10.28125" style="0" customWidth="1"/>
    <col min="2" max="2" width="16.57421875" style="0" bestFit="1" customWidth="1"/>
    <col min="3" max="3" width="14.00390625" style="0" bestFit="1" customWidth="1"/>
    <col min="4" max="4" width="16.140625" style="0" bestFit="1" customWidth="1"/>
    <col min="5" max="5" width="16.57421875" style="0" bestFit="1" customWidth="1"/>
    <col min="6" max="6" width="15.28125" style="0" bestFit="1" customWidth="1"/>
    <col min="7" max="7" width="8.00390625" style="0" bestFit="1" customWidth="1"/>
    <col min="10" max="10" width="19.421875" style="0" bestFit="1" customWidth="1"/>
  </cols>
  <sheetData>
    <row r="1" spans="1:2" ht="25.5">
      <c r="A1" s="50" t="s">
        <v>26</v>
      </c>
      <c r="B1" s="50"/>
    </row>
    <row r="2" spans="1:2" ht="25.5">
      <c r="A2" s="50" t="s">
        <v>27</v>
      </c>
      <c r="B2" s="50"/>
    </row>
    <row r="4" spans="1:5" ht="18">
      <c r="A4" s="49" t="s">
        <v>24</v>
      </c>
      <c r="B4" s="38">
        <v>40358</v>
      </c>
      <c r="C4" s="37"/>
      <c r="D4" s="49" t="s">
        <v>25</v>
      </c>
      <c r="E4" s="38">
        <v>40359</v>
      </c>
    </row>
    <row r="6" spans="1:9" ht="12.75">
      <c r="A6" s="39" t="s">
        <v>22</v>
      </c>
      <c r="B6" s="40" t="s">
        <v>0</v>
      </c>
      <c r="C6" s="40" t="s">
        <v>21</v>
      </c>
      <c r="D6" s="40" t="s">
        <v>6</v>
      </c>
      <c r="E6" s="40" t="s">
        <v>23</v>
      </c>
      <c r="F6" s="40" t="s">
        <v>5</v>
      </c>
      <c r="G6" s="41" t="s">
        <v>9</v>
      </c>
      <c r="I6" t="s">
        <v>28</v>
      </c>
    </row>
    <row r="7" spans="1:10" ht="12.75">
      <c r="A7" s="42"/>
      <c r="B7" s="31"/>
      <c r="C7" s="31"/>
      <c r="D7" s="31"/>
      <c r="E7" s="35"/>
      <c r="F7" s="32"/>
      <c r="G7" s="43"/>
      <c r="I7" t="s">
        <v>29</v>
      </c>
      <c r="J7" s="53">
        <v>40358</v>
      </c>
    </row>
    <row r="8" spans="1:10" ht="12.75">
      <c r="A8" s="42">
        <v>1</v>
      </c>
      <c r="B8" s="30">
        <v>111</v>
      </c>
      <c r="C8" s="33">
        <v>13.8</v>
      </c>
      <c r="D8" s="33">
        <v>35</v>
      </c>
      <c r="E8" s="51">
        <v>18.4</v>
      </c>
      <c r="F8" s="36">
        <f>(((Calculations!E13/50)*Calculations!F$9*(1000/4)*(1000/(Calculations!D13-2))))</f>
        <v>281.91190253045914</v>
      </c>
      <c r="G8" s="44">
        <f>(OXYGEN!F8/Calculations!G13)*100</f>
        <v>105.85541913553314</v>
      </c>
      <c r="I8" t="s">
        <v>30</v>
      </c>
      <c r="J8" t="s">
        <v>31</v>
      </c>
    </row>
    <row r="9" spans="1:10" ht="12.75">
      <c r="A9" s="42">
        <v>1</v>
      </c>
      <c r="B9" s="30">
        <v>112</v>
      </c>
      <c r="C9" s="33">
        <v>15</v>
      </c>
      <c r="D9" s="33">
        <v>34.9</v>
      </c>
      <c r="E9" s="51">
        <v>2.5</v>
      </c>
      <c r="F9" s="36">
        <f>(((Calculations!E14/50)*Calculations!F$9*(1000/4)*(1000/(Calculations!D14-2))))</f>
        <v>278.47864844214286</v>
      </c>
      <c r="G9" s="44">
        <f>(OXYGEN!F9/Calculations!G14)*100</f>
        <v>107.08096796232591</v>
      </c>
      <c r="I9" t="s">
        <v>32</v>
      </c>
      <c r="J9" t="s">
        <v>33</v>
      </c>
    </row>
    <row r="10" spans="1:10" ht="12.75">
      <c r="A10" s="42">
        <v>4</v>
      </c>
      <c r="B10" s="30">
        <v>113</v>
      </c>
      <c r="C10" s="33">
        <v>16.1</v>
      </c>
      <c r="D10" s="33">
        <v>35</v>
      </c>
      <c r="E10" s="51">
        <v>5</v>
      </c>
      <c r="F10" s="36">
        <f>(((Calculations!E15/50)*Calculations!F$9*(1000/4)*(1000/(Calculations!D15-2))))</f>
        <v>283.9379127004545</v>
      </c>
      <c r="G10" s="44">
        <f>(OXYGEN!F10/Calculations!G15)*100</f>
        <v>111.6664269494799</v>
      </c>
      <c r="I10" t="s">
        <v>34</v>
      </c>
      <c r="J10" t="s">
        <v>35</v>
      </c>
    </row>
    <row r="11" spans="1:10" ht="12.75">
      <c r="A11" s="42">
        <v>4</v>
      </c>
      <c r="B11" s="30">
        <v>114</v>
      </c>
      <c r="C11" s="33">
        <v>11.6</v>
      </c>
      <c r="D11" s="33">
        <v>35.1</v>
      </c>
      <c r="E11" s="33">
        <v>27</v>
      </c>
      <c r="F11" s="36">
        <f>(((Calculations!E16/50)*Calculations!F$9*(1000/4)*(1000/(Calculations!D16-2))))</f>
        <v>283.91128692870967</v>
      </c>
      <c r="G11" s="44">
        <f>(OXYGEN!F11/Calculations!G16)*100</f>
        <v>101.87185814992401</v>
      </c>
      <c r="I11" t="s">
        <v>36</v>
      </c>
      <c r="J11" t="s">
        <v>37</v>
      </c>
    </row>
    <row r="12" spans="1:7" ht="12.75">
      <c r="A12" s="42">
        <v>4</v>
      </c>
      <c r="B12" s="34">
        <v>116</v>
      </c>
      <c r="C12" s="33">
        <v>10.9</v>
      </c>
      <c r="D12" s="33">
        <v>35.1</v>
      </c>
      <c r="E12" s="33">
        <v>61</v>
      </c>
      <c r="F12" s="36">
        <f>(((Calculations!E18/50)*Calculations!F$9*(1000/4)*(1000/(Calculations!D18-2))))</f>
        <v>253.5629554312828</v>
      </c>
      <c r="G12" s="44">
        <f>(OXYGEN!F12/Calculations!G18)*100</f>
        <v>89.62477585009955</v>
      </c>
    </row>
    <row r="13" spans="1:7" ht="12.75">
      <c r="A13" s="42">
        <v>9</v>
      </c>
      <c r="B13" s="30">
        <v>115</v>
      </c>
      <c r="C13" s="33">
        <v>14.2</v>
      </c>
      <c r="D13" s="33">
        <v>35</v>
      </c>
      <c r="E13" s="33">
        <v>13.1</v>
      </c>
      <c r="F13" s="36">
        <f>(((Calculations!E17/50)*Calculations!F$9*(1000/4)*(1000/(Calculations!D17-2))))</f>
        <v>285.87387235477615</v>
      </c>
      <c r="G13" s="44">
        <f>(OXYGEN!F13/Calculations!G17)*100</f>
        <v>108.22505373752274</v>
      </c>
    </row>
    <row r="14" spans="1:9" ht="12.75">
      <c r="A14" s="45">
        <v>9</v>
      </c>
      <c r="B14" s="46">
        <v>117</v>
      </c>
      <c r="C14" s="47">
        <v>14.9</v>
      </c>
      <c r="D14" s="47">
        <v>34.9</v>
      </c>
      <c r="E14" s="52">
        <v>2.6</v>
      </c>
      <c r="F14" s="19">
        <f>(((Calculations!E19/50)*Calculations!F$9*(1000/4)*(1000/(Calculations!D19-2))))</f>
        <v>281.83964252592534</v>
      </c>
      <c r="G14" s="48">
        <f>(OXYGEN!F14/Calculations!G19)*100</f>
        <v>108.15546541095298</v>
      </c>
      <c r="I14" t="s">
        <v>38</v>
      </c>
    </row>
    <row r="15" spans="9:10" ht="12.75">
      <c r="I15" t="s">
        <v>24</v>
      </c>
      <c r="J15" s="53">
        <v>40355</v>
      </c>
    </row>
    <row r="16" spans="9:10" ht="12.75">
      <c r="I16" t="s">
        <v>39</v>
      </c>
      <c r="J16" t="s">
        <v>40</v>
      </c>
    </row>
    <row r="17" spans="9:10" ht="12.75">
      <c r="I17" t="s">
        <v>41</v>
      </c>
      <c r="J17" t="s">
        <v>42</v>
      </c>
    </row>
    <row r="18" spans="9:10" ht="12.75">
      <c r="I18" t="s">
        <v>43</v>
      </c>
      <c r="J18" t="s">
        <v>44</v>
      </c>
    </row>
    <row r="19" spans="9:10" ht="12.75">
      <c r="I19" t="s">
        <v>45</v>
      </c>
      <c r="J19" t="s">
        <v>46</v>
      </c>
    </row>
    <row r="21" ht="12.75">
      <c r="I21" t="s">
        <v>47</v>
      </c>
    </row>
    <row r="22" spans="9:10" ht="12.75">
      <c r="I22" t="s">
        <v>24</v>
      </c>
      <c r="J22" s="53">
        <v>40355</v>
      </c>
    </row>
    <row r="23" spans="9:10" ht="12.75">
      <c r="I23" t="s">
        <v>39</v>
      </c>
      <c r="J23" t="s">
        <v>48</v>
      </c>
    </row>
    <row r="24" spans="9:10" ht="12.75">
      <c r="I24" t="s">
        <v>32</v>
      </c>
      <c r="J24" t="s">
        <v>49</v>
      </c>
    </row>
    <row r="25" spans="9:10" ht="12.75">
      <c r="I25" t="s">
        <v>34</v>
      </c>
      <c r="J25" t="s">
        <v>50</v>
      </c>
    </row>
    <row r="26" spans="9:10" ht="12.75">
      <c r="I26" t="s">
        <v>45</v>
      </c>
      <c r="J26" t="s">
        <v>51</v>
      </c>
    </row>
    <row r="28" ht="12.75">
      <c r="I28" t="s">
        <v>52</v>
      </c>
    </row>
    <row r="29" spans="9:10" ht="12.75">
      <c r="I29" t="s">
        <v>24</v>
      </c>
      <c r="J29" s="53">
        <v>40355</v>
      </c>
    </row>
    <row r="30" spans="9:10" ht="12.75">
      <c r="I30" t="s">
        <v>39</v>
      </c>
      <c r="J30" t="s">
        <v>53</v>
      </c>
    </row>
    <row r="31" spans="9:10" ht="12.75">
      <c r="I31" t="s">
        <v>41</v>
      </c>
      <c r="J31" t="s">
        <v>54</v>
      </c>
    </row>
    <row r="32" spans="9:10" ht="12.75">
      <c r="I32" t="s">
        <v>34</v>
      </c>
      <c r="J32" t="s">
        <v>55</v>
      </c>
    </row>
    <row r="33" spans="9:10" ht="12.75">
      <c r="I33" t="s">
        <v>56</v>
      </c>
      <c r="J33" t="s">
        <v>57</v>
      </c>
    </row>
    <row r="35" ht="12.75">
      <c r="I35" t="s">
        <v>58</v>
      </c>
    </row>
    <row r="36" spans="9:10" ht="12.75">
      <c r="I36" t="s">
        <v>24</v>
      </c>
      <c r="J36" s="53">
        <v>40355</v>
      </c>
    </row>
    <row r="37" spans="9:10" ht="12.75">
      <c r="I37" t="s">
        <v>39</v>
      </c>
      <c r="J37" t="s">
        <v>59</v>
      </c>
    </row>
    <row r="38" spans="9:10" ht="12.75">
      <c r="I38" t="s">
        <v>41</v>
      </c>
      <c r="J38" t="s">
        <v>60</v>
      </c>
    </row>
    <row r="39" spans="9:10" ht="12.75">
      <c r="I39" t="s">
        <v>34</v>
      </c>
      <c r="J39" t="s">
        <v>61</v>
      </c>
    </row>
    <row r="40" spans="9:10" ht="12.75">
      <c r="I40" t="s">
        <v>45</v>
      </c>
      <c r="J40" t="s">
        <v>62</v>
      </c>
    </row>
    <row r="42" ht="12.75">
      <c r="I42" t="s">
        <v>63</v>
      </c>
    </row>
    <row r="43" spans="9:10" ht="12.75">
      <c r="I43" t="s">
        <v>29</v>
      </c>
      <c r="J43" s="53">
        <v>40355</v>
      </c>
    </row>
    <row r="44" spans="9:10" ht="12.75">
      <c r="I44" t="s">
        <v>39</v>
      </c>
      <c r="J44" t="s">
        <v>64</v>
      </c>
    </row>
    <row r="45" spans="9:10" ht="12.75">
      <c r="I45" t="s">
        <v>41</v>
      </c>
      <c r="J45" t="s">
        <v>65</v>
      </c>
    </row>
    <row r="46" spans="9:10" ht="12.75">
      <c r="I46" t="s">
        <v>34</v>
      </c>
      <c r="J46" t="s">
        <v>66</v>
      </c>
    </row>
    <row r="47" spans="9:10" ht="12.75">
      <c r="I47" t="s">
        <v>56</v>
      </c>
      <c r="J47" t="s">
        <v>67</v>
      </c>
    </row>
    <row r="49" ht="12.75">
      <c r="I49" t="s">
        <v>68</v>
      </c>
    </row>
    <row r="50" spans="9:10" ht="12.75">
      <c r="I50" t="s">
        <v>29</v>
      </c>
      <c r="J50" s="53">
        <v>40355</v>
      </c>
    </row>
    <row r="51" spans="9:10" ht="12.75">
      <c r="I51" t="s">
        <v>39</v>
      </c>
      <c r="J51" t="s">
        <v>69</v>
      </c>
    </row>
    <row r="52" spans="9:10" ht="12.75">
      <c r="I52" t="s">
        <v>41</v>
      </c>
      <c r="J52" t="s">
        <v>70</v>
      </c>
    </row>
    <row r="53" spans="9:10" ht="12.75">
      <c r="I53" t="s">
        <v>34</v>
      </c>
      <c r="J53" t="s">
        <v>71</v>
      </c>
    </row>
    <row r="54" spans="9:10" ht="12.75">
      <c r="I54" t="s">
        <v>45</v>
      </c>
      <c r="J54" t="s">
        <v>72</v>
      </c>
    </row>
    <row r="57" ht="12.75">
      <c r="I57" t="s">
        <v>73</v>
      </c>
    </row>
    <row r="58" spans="9:10" ht="12.75">
      <c r="I58" t="s">
        <v>24</v>
      </c>
      <c r="J58" s="53">
        <v>40355</v>
      </c>
    </row>
    <row r="59" spans="9:10" ht="12.75">
      <c r="I59" t="s">
        <v>74</v>
      </c>
      <c r="J59" t="s">
        <v>75</v>
      </c>
    </row>
    <row r="60" spans="9:10" ht="12.75">
      <c r="I60" t="s">
        <v>76</v>
      </c>
      <c r="J60" t="s">
        <v>77</v>
      </c>
    </row>
    <row r="61" spans="9:10" ht="12.75">
      <c r="I61" t="s">
        <v>78</v>
      </c>
      <c r="J61" t="s">
        <v>79</v>
      </c>
    </row>
    <row r="62" ht="12.75">
      <c r="I62" t="s">
        <v>80</v>
      </c>
    </row>
    <row r="63" spans="9:10" ht="12.75">
      <c r="I63" t="s">
        <v>45</v>
      </c>
      <c r="J63" t="s">
        <v>81</v>
      </c>
    </row>
    <row r="65" ht="12.75">
      <c r="I65" t="s">
        <v>82</v>
      </c>
    </row>
    <row r="66" spans="9:10" ht="12.75">
      <c r="I66" t="s">
        <v>29</v>
      </c>
      <c r="J66" s="53">
        <v>40355</v>
      </c>
    </row>
    <row r="67" spans="9:10" ht="12.75">
      <c r="I67" t="s">
        <v>39</v>
      </c>
      <c r="J67" t="s">
        <v>83</v>
      </c>
    </row>
    <row r="68" spans="9:10" ht="12.75">
      <c r="I68" t="s">
        <v>32</v>
      </c>
      <c r="J68" t="s">
        <v>84</v>
      </c>
    </row>
    <row r="69" spans="9:10" ht="12.75">
      <c r="I69" t="s">
        <v>34</v>
      </c>
      <c r="J69" t="s">
        <v>85</v>
      </c>
    </row>
    <row r="70" spans="9:10" ht="12.75">
      <c r="I70" t="s">
        <v>45</v>
      </c>
      <c r="J70" t="s">
        <v>86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4">
      <selection activeCell="C30" sqref="C30"/>
    </sheetView>
  </sheetViews>
  <sheetFormatPr defaultColWidth="9.140625" defaultRowHeight="12.75"/>
  <cols>
    <col min="1" max="1" width="12.28125" style="0" customWidth="1"/>
    <col min="3" max="3" width="17.7109375" style="0" customWidth="1"/>
    <col min="4" max="4" width="18.57421875" style="0" customWidth="1"/>
    <col min="5" max="5" width="13.140625" style="0" customWidth="1"/>
    <col min="6" max="6" width="14.00390625" style="0" customWidth="1"/>
    <col min="7" max="7" width="12.7109375" style="0" customWidth="1"/>
    <col min="9" max="9" width="9.28125" style="0" bestFit="1" customWidth="1"/>
    <col min="12" max="12" width="23.8515625" style="0" customWidth="1"/>
    <col min="13" max="13" width="19.7109375" style="0" customWidth="1"/>
    <col min="15" max="15" width="15.140625" style="0" customWidth="1"/>
  </cols>
  <sheetData>
    <row r="1" spans="3:6" ht="12.75">
      <c r="C1" s="10" t="s">
        <v>3</v>
      </c>
      <c r="D1" s="10"/>
      <c r="E1" s="10"/>
      <c r="F1" s="1"/>
    </row>
    <row r="2" spans="3:16" ht="12.75">
      <c r="C2" s="10" t="s">
        <v>11</v>
      </c>
      <c r="D2" s="10"/>
      <c r="E2" s="10"/>
      <c r="N2" s="2"/>
      <c r="P2" s="2"/>
    </row>
    <row r="3" spans="3:14" ht="12.75">
      <c r="C3" s="10"/>
      <c r="D3" s="10"/>
      <c r="E3" s="10"/>
      <c r="G3" s="10" t="s">
        <v>17</v>
      </c>
      <c r="N3" s="7"/>
    </row>
    <row r="4" spans="3:7" ht="12.75">
      <c r="C4" s="10" t="s">
        <v>4</v>
      </c>
      <c r="D4" s="10"/>
      <c r="E4" s="10"/>
      <c r="G4" s="27" t="s">
        <v>12</v>
      </c>
    </row>
    <row r="5" spans="3:7" ht="12.75">
      <c r="C5" s="10" t="s">
        <v>18</v>
      </c>
      <c r="D5" s="10"/>
      <c r="E5" s="10"/>
      <c r="G5" s="10" t="s">
        <v>13</v>
      </c>
    </row>
    <row r="6" spans="3:7" ht="12.75">
      <c r="C6" s="10" t="s">
        <v>19</v>
      </c>
      <c r="D6" s="10"/>
      <c r="E6" s="10"/>
      <c r="G6" s="10" t="s">
        <v>14</v>
      </c>
    </row>
    <row r="7" ht="12.75">
      <c r="G7" s="10" t="s">
        <v>16</v>
      </c>
    </row>
    <row r="8" spans="3:7" ht="12.75">
      <c r="C8" s="10" t="s">
        <v>20</v>
      </c>
      <c r="G8" s="10" t="s">
        <v>15</v>
      </c>
    </row>
    <row r="9" spans="4:6" ht="12.75">
      <c r="D9" t="s">
        <v>10</v>
      </c>
      <c r="F9" s="26">
        <v>0.22</v>
      </c>
    </row>
    <row r="11" spans="4:12" ht="12.75">
      <c r="D11" s="8" t="s">
        <v>1</v>
      </c>
      <c r="E11" s="8" t="s">
        <v>2</v>
      </c>
      <c r="G11" s="12">
        <v>1</v>
      </c>
      <c r="I11" s="8" t="s">
        <v>8</v>
      </c>
      <c r="J11" s="8" t="s">
        <v>7</v>
      </c>
      <c r="K11" s="8" t="s">
        <v>7</v>
      </c>
      <c r="L11" s="8" t="s">
        <v>7</v>
      </c>
    </row>
    <row r="12" spans="4:11" s="24" customFormat="1" ht="12.75">
      <c r="D12" s="18"/>
      <c r="E12" s="18"/>
      <c r="G12" s="20"/>
      <c r="I12" s="22"/>
      <c r="J12" s="23"/>
      <c r="K12" s="23"/>
    </row>
    <row r="13" spans="4:12" ht="12.75">
      <c r="D13" s="13">
        <v>119.37</v>
      </c>
      <c r="E13" s="28">
        <v>30.08</v>
      </c>
      <c r="G13" s="20">
        <f>(((EXP(-177.7888+255.5907*(100/(OXYGEN!C8+273.15))+146.4813*LN((OXYGEN!C8+273.15)/100)-22.204*((OXYGEN!C8+273.15)/100)+OXYGEN!D8*(-0.037362+0.016504*((OXYGEN!C8+273.15)/100)-0.0020564*((OXYGEN!C8+273.15)/100)^2))))*(32/22.4146)*I13/1000)*32</f>
        <v>266.3178747320533</v>
      </c>
      <c r="I13" s="22">
        <f>J13+K13*OXYGEN!D8+L13*OXYGEN!D8^(3/2)+0.00048314*OXYGEN!D8^2</f>
        <v>1026.2297234617417</v>
      </c>
      <c r="J13">
        <f>((((0.000000006536336*OXYGEN!C8-0.000001120083)*OXYGEN!C8+0.0001001685)*OXYGEN!C8-0.00909529)*OXYGEN!C8+0.06793952)*OXYGEN!C8+999.84259</f>
        <v>999.273947258518</v>
      </c>
      <c r="K13">
        <f>(((0.0000000053875*OXYGEN!C8-0.00000082467)*OXYGEN!C8+0.000076438)*OXYGEN!C8-0.0040899)*OXYGEN!C8+0.824493</f>
        <v>0.78063733116678</v>
      </c>
      <c r="L13">
        <f>(-(0.0000016546*OXYGEN!C8)+0.00010227)*OXYGEN!C8-0.00572466</f>
        <v>-0.004628436024</v>
      </c>
    </row>
    <row r="14" spans="4:12" ht="12.75">
      <c r="D14" s="13">
        <v>119.79</v>
      </c>
      <c r="E14" s="28">
        <v>29.82</v>
      </c>
      <c r="G14" s="20">
        <f>(((EXP(-177.7888+255.5907*(100/(OXYGEN!C9+273.15))+146.4813*LN((OXYGEN!C9+273.15)/100)-22.204*((OXYGEN!C9+273.15)/100)+OXYGEN!D9*(-0.037362+0.016504*((OXYGEN!C9+273.15)/100)-0.0020564*((OXYGEN!C9+273.15)/100)^2))))*(32/22.4146)*I14/1000)*32</f>
        <v>260.0636263767427</v>
      </c>
      <c r="I14" s="22">
        <f>J14+K14*OXYGEN!D9+L14*OXYGEN!D9^(3/2)+0.00048314*OXYGEN!D9^2</f>
        <v>1025.895635740715</v>
      </c>
      <c r="J14">
        <f>((((0.000000006536336*OXYGEN!C9-0.000001120083)*OXYGEN!C9+0.0001001685)*OXYGEN!C9-0.00909529)*OXYGEN!C9+0.06793952)*OXYGEN!C9+999.84259</f>
        <v>999.101570565775</v>
      </c>
      <c r="K14">
        <f>(((0.0000000053875*OXYGEN!C9-0.00000082467)*OXYGEN!C9+0.000076438)*OXYGEN!C9-0.0040899)*OXYGEN!C9+0.824493</f>
        <v>0.7778325309375</v>
      </c>
      <c r="L14">
        <f>(-(0.0000016546*OXYGEN!C9)+0.00010227)*OXYGEN!C9-0.00572466</f>
        <v>-0.004562895000000001</v>
      </c>
    </row>
    <row r="15" spans="4:12" s="17" customFormat="1" ht="12.75">
      <c r="D15" s="16">
        <v>118.61</v>
      </c>
      <c r="E15" s="29">
        <v>30.1</v>
      </c>
      <c r="G15" s="20">
        <f>(((EXP(-177.7888+255.5907*(100/(OXYGEN!C10+273.15))+146.4813*LN((OXYGEN!C10+273.15)/100)-22.204*((OXYGEN!C10+273.15)/100)+OXYGEN!D10*(-0.037362+0.016504*((OXYGEN!C10+273.15)/100)-0.0020564*((OXYGEN!C10+273.15)/100)^2))))*(32/22.4146)*I15/1000)*32</f>
        <v>254.27330349605762</v>
      </c>
      <c r="I15" s="22">
        <f>J15+K15*OXYGEN!D10+L15*OXYGEN!D10^(3/2)+0.00048314*OXYGEN!D10^2</f>
        <v>1025.7255669322483</v>
      </c>
      <c r="J15" s="17">
        <f>((((0.000000006536336*OXYGEN!C10-0.000001120083)*OXYGEN!C10+0.0001001685)*OXYGEN!C10-0.00909529)*OXYGEN!C10+0.06793952)*OXYGEN!C10+999.84259</f>
        <v>998.9286699909852</v>
      </c>
      <c r="K15" s="17">
        <f>(((0.0000000053875*OXYGEN!C10-0.00000082467)*OXYGEN!C10+0.000076438)*OXYGEN!C10-0.0040899)*OXYGEN!C10+0.824493</f>
        <v>0.7753795095150688</v>
      </c>
      <c r="L15" s="17">
        <f>(-(0.0000016546*OXYGEN!C10)+0.00010227)*OXYGEN!C10-0.00572466</f>
        <v>-0.004507001866</v>
      </c>
    </row>
    <row r="16" spans="4:12" ht="12.75">
      <c r="D16" s="13">
        <v>120.81</v>
      </c>
      <c r="E16" s="28">
        <v>30.665</v>
      </c>
      <c r="G16" s="20">
        <f>(((EXP(-177.7888+255.5907*(100/(OXYGEN!C11+273.15))+146.4813*LN((OXYGEN!C11+273.15)/100)-22.204*((OXYGEN!C11+273.15)/100)+OXYGEN!D11*(-0.037362+0.016504*((OXYGEN!C11+273.15)/100)-0.0020564*((OXYGEN!C11+273.15)/100)^2))))*(32/22.4146)*I16/1000)*32</f>
        <v>278.6945208272138</v>
      </c>
      <c r="I16" s="22">
        <f>J16+K16*OXYGEN!D11+L16*OXYGEN!D11^(3/2)+0.00048314*OXYGEN!D11^2</f>
        <v>1026.7431803644536</v>
      </c>
      <c r="J16">
        <f>((((0.000000006536336*OXYGEN!C11-0.000001120083)*OXYGEN!C11+0.0001001685)*OXYGEN!C11-0.00909529)*OXYGEN!C11+0.06793952)*OXYGEN!C11+999.84259</f>
        <v>999.5442710107922</v>
      </c>
      <c r="K16">
        <f>(((0.0000000053875*OXYGEN!C11-0.00000082467)*OXYGEN!C11+0.000076438)*OXYGEN!C11-0.0040899)*OXYGEN!C11+0.824493</f>
        <v>0.7861459813712001</v>
      </c>
      <c r="L16">
        <f>(-(0.0000016546*OXYGEN!C11)+0.00010227)*OXYGEN!C11-0.00572466</f>
        <v>-0.004760970976</v>
      </c>
    </row>
    <row r="17" spans="4:12" ht="12.75">
      <c r="D17" s="13">
        <v>120.61</v>
      </c>
      <c r="E17" s="28">
        <v>30.825</v>
      </c>
      <c r="G17" s="20">
        <f>(((EXP(-177.7888+255.5907*(100/(OXYGEN!C13+273.15))+146.4813*LN((OXYGEN!C13+273.15)/100)-22.204*((OXYGEN!C13+273.15)/100)+OXYGEN!D13*(-0.037362+0.016504*((OXYGEN!C13+273.15)/100)-0.0020564*((OXYGEN!C13+273.15)/100)^2))))*(32/22.4146)*I17/1000)*32</f>
        <v>264.1475910449567</v>
      </c>
      <c r="I17" s="22">
        <f>J17+K17*OXYGEN!D13+L17*OXYGEN!D13^(3/2)+0.00048314*OXYGEN!D13^2</f>
        <v>1026.1455543653212</v>
      </c>
      <c r="J17">
        <f>((((0.000000006536336*OXYGEN!C13-0.000001120083)*OXYGEN!C13+0.0001001685)*OXYGEN!C13-0.00909529)*OXYGEN!C13+0.06793952)*OXYGEN!C13+999.84259</f>
        <v>999.2184008411676</v>
      </c>
      <c r="K17">
        <f>(((0.0000000053875*OXYGEN!C13-0.00000082467)*OXYGEN!C13+0.000076438)*OXYGEN!C13-0.0040899)*OXYGEN!C13+0.824493</f>
        <v>0.77968715929526</v>
      </c>
      <c r="L17">
        <f>(-(0.0000016546*OXYGEN!C13)+0.00010227)*OXYGEN!C13-0.00572466</f>
        <v>-0.0046060595440000004</v>
      </c>
    </row>
    <row r="18" spans="4:12" s="17" customFormat="1" ht="12.75">
      <c r="D18" s="16">
        <v>120.02</v>
      </c>
      <c r="E18" s="29">
        <v>27.205</v>
      </c>
      <c r="G18" s="20">
        <f>(((EXP(-177.7888+255.5907*(100/(OXYGEN!C12+273.15))+146.4813*LN((OXYGEN!C12+273.15)/100)-22.204*((OXYGEN!C12+273.15)/100)+OXYGEN!D12*(-0.037362+0.016504*((OXYGEN!C12+273.15)/100)-0.0020564*((OXYGEN!C12+273.15)/100)^2))))*(32/22.4146)*I18/1000)*32</f>
        <v>282.91613900979274</v>
      </c>
      <c r="I18" s="22">
        <f>J18+K18*OXYGEN!D12+L18*OXYGEN!D12^(3/2)+0.00048314*OXYGEN!D12^2</f>
        <v>1026.8720499822914</v>
      </c>
      <c r="J18" s="17">
        <f>((((0.000000006536336*OXYGEN!C12-0.000001120083)*OXYGEN!C12+0.0001001685)*OXYGEN!C12-0.00909529)*OXYGEN!C12+0.06793952)*OXYGEN!C12+999.84259</f>
        <v>999.6174352861565</v>
      </c>
      <c r="K18" s="17">
        <f>(((0.0000000053875*OXYGEN!C12-0.00000082467)*OXYGEN!C12+0.000076438)*OXYGEN!C12-0.0040899)*OXYGEN!C12+0.824493</f>
        <v>0.7880027661738088</v>
      </c>
      <c r="L18" s="17">
        <f>(-(0.0000016546*OXYGEN!C12)+0.00010227)*OXYGEN!C12-0.00572466</f>
        <v>-0.004806500026000001</v>
      </c>
    </row>
    <row r="19" spans="4:12" ht="12.75">
      <c r="D19" s="13">
        <v>120.61</v>
      </c>
      <c r="E19" s="28">
        <v>30.39</v>
      </c>
      <c r="G19" s="20">
        <f>(((EXP(-177.7888+255.5907*(100/(OXYGEN!C14+273.15))+146.4813*LN((OXYGEN!C14+273.15)/100)-22.204*((OXYGEN!C14+273.15)/100)+OXYGEN!D14*(-0.037362+0.016504*((OXYGEN!C14+273.15)/100)-0.0020564*((OXYGEN!C14+273.15)/100)^2))))*(32/22.4146)*I19/1000)*32</f>
        <v>260.5875176580612</v>
      </c>
      <c r="I19" s="22">
        <f>J19+K19*OXYGEN!D14+L19*OXYGEN!D14^(3/2)+0.00048314*OXYGEN!D14^2</f>
        <v>1025.9175414070546</v>
      </c>
      <c r="J19">
        <f>((((0.000000006536336*OXYGEN!C14-0.000001120083)*OXYGEN!C14+0.0001001685)*OXYGEN!C14-0.00909529)*OXYGEN!C14+0.06793952)*OXYGEN!C14+999.84259</f>
        <v>999.1165889311545</v>
      </c>
      <c r="K19">
        <f>(((0.0000000053875*OXYGEN!C14-0.00000082467)*OXYGEN!C14+0.000076438)*OXYGEN!C14-0.0040899)*OXYGEN!C14+0.824493</f>
        <v>0.7780610655492088</v>
      </c>
      <c r="L19">
        <f>(-(0.0000016546*OXYGEN!C14)+0.00010227)*OXYGEN!C14-0.00572466</f>
        <v>-0.004568174746</v>
      </c>
    </row>
    <row r="20" spans="1:12" ht="12.75">
      <c r="A20" s="13"/>
      <c r="B20" s="13"/>
      <c r="C20" s="25"/>
      <c r="D20" s="13"/>
      <c r="E20" s="13"/>
      <c r="F20" s="19"/>
      <c r="G20" s="20"/>
      <c r="H20" s="21"/>
      <c r="I20" s="11"/>
      <c r="J20">
        <f>((((0.000000006536336*A20-0.000001120083)*A20+0.0001001685)*A20-0.00909529)*A20+0.06793952)*A20+999.84259</f>
        <v>999.84259</v>
      </c>
      <c r="K20">
        <f>(((0.0000000053875*A20-0.00000082467)*A20+0.000076438)*A20-0.0040899)*A20+0.824493</f>
        <v>0.824493</v>
      </c>
      <c r="L20">
        <f>(-(0.0000016546*A20)+0.00010227)*A20-0.00572466</f>
        <v>-0.00572466</v>
      </c>
    </row>
    <row r="21" spans="1:12" ht="12.75">
      <c r="A21" s="13"/>
      <c r="B21" s="13"/>
      <c r="C21" s="25"/>
      <c r="D21" s="13"/>
      <c r="E21" s="13"/>
      <c r="F21" s="19"/>
      <c r="G21" s="20"/>
      <c r="H21" s="21"/>
      <c r="I21" s="11"/>
      <c r="J21">
        <f>((((0.000000006536336*A21-0.000001120083)*A21+0.0001001685)*A21-0.00909529)*A21+0.06793952)*A21+999.84259</f>
        <v>999.84259</v>
      </c>
      <c r="K21">
        <f>(((0.0000000053875*A21-0.00000082467)*A21+0.000076438)*A21-0.0040899)*A21+0.824493</f>
        <v>0.824493</v>
      </c>
      <c r="L21">
        <f>(-(0.0000016546*A21)+0.00010227)*A21-0.00572466</f>
        <v>-0.00572466</v>
      </c>
    </row>
    <row r="22" spans="1:12" ht="12.75">
      <c r="A22" s="13"/>
      <c r="B22" s="13"/>
      <c r="C22" s="13"/>
      <c r="D22" s="13"/>
      <c r="E22" s="13"/>
      <c r="F22" s="19"/>
      <c r="G22" s="20"/>
      <c r="H22" s="21"/>
      <c r="I22" s="11"/>
      <c r="L22">
        <f>(-(0.0000016546*A22)+0.00010227)*A22-0.00572466</f>
        <v>-0.00572466</v>
      </c>
    </row>
    <row r="23" spans="1:12" ht="12.75">
      <c r="A23" s="13"/>
      <c r="B23" s="13"/>
      <c r="C23" s="13"/>
      <c r="D23" s="13"/>
      <c r="E23" s="13"/>
      <c r="F23" s="19"/>
      <c r="G23" s="20"/>
      <c r="H23" s="21"/>
      <c r="I23" s="11"/>
      <c r="L23">
        <f>(-(0.0000016546*A23)+0.00010227)*A23-0.00572466</f>
        <v>-0.00572466</v>
      </c>
    </row>
    <row r="24" spans="1:13" ht="12.75">
      <c r="A24" s="13"/>
      <c r="B24" s="13"/>
      <c r="C24" s="13"/>
      <c r="D24" s="13"/>
      <c r="E24" s="13"/>
      <c r="F24" s="19"/>
      <c r="G24" s="20"/>
      <c r="H24" s="21"/>
      <c r="I24" s="11"/>
      <c r="L24">
        <f>(-(0.0000016546*A24)+0.00010227)*A24-0.00572466</f>
        <v>-0.00572466</v>
      </c>
      <c r="M24" s="2"/>
    </row>
    <row r="25" spans="1:9" ht="12.75">
      <c r="A25" s="13"/>
      <c r="B25" s="13"/>
      <c r="C25" s="13"/>
      <c r="D25" s="13"/>
      <c r="E25" s="13"/>
      <c r="F25" s="19"/>
      <c r="G25" s="20"/>
      <c r="H25" s="21"/>
      <c r="I25" s="11"/>
    </row>
    <row r="26" spans="1:13" ht="12.75">
      <c r="A26" s="13"/>
      <c r="B26" s="13"/>
      <c r="C26" s="13"/>
      <c r="D26" s="13"/>
      <c r="E26" s="13"/>
      <c r="F26" s="19"/>
      <c r="G26" s="20"/>
      <c r="H26" s="21"/>
      <c r="I26" s="11"/>
      <c r="M26" s="2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9" ht="12.75">
      <c r="A28" s="13"/>
      <c r="B28" s="13"/>
      <c r="C28" s="13"/>
      <c r="D28" s="13"/>
      <c r="E28" s="13"/>
      <c r="F28" s="14"/>
      <c r="G28" s="9"/>
      <c r="H28" s="15"/>
      <c r="I28" s="11"/>
    </row>
    <row r="29" spans="1:17" ht="12.75">
      <c r="A29" s="13"/>
      <c r="B29" s="13"/>
      <c r="C29" s="13"/>
      <c r="D29" s="13"/>
      <c r="E29" s="13"/>
      <c r="F29" s="14"/>
      <c r="G29" s="9"/>
      <c r="H29" s="15"/>
      <c r="I29" s="11"/>
      <c r="P29" s="7"/>
      <c r="Q29" s="5"/>
    </row>
    <row r="30" spans="1:16" ht="12.75">
      <c r="A30" s="13"/>
      <c r="B30" s="13"/>
      <c r="C30" s="13"/>
      <c r="D30" s="13"/>
      <c r="E30" s="13"/>
      <c r="F30" s="14"/>
      <c r="G30" s="9"/>
      <c r="H30" s="15"/>
      <c r="I30" s="11"/>
      <c r="P30" s="5"/>
    </row>
    <row r="31" spans="1:9" ht="12.75">
      <c r="A31" s="13"/>
      <c r="B31" s="13"/>
      <c r="C31" s="13"/>
      <c r="D31" s="13"/>
      <c r="E31" s="13"/>
      <c r="F31" s="14"/>
      <c r="G31" s="9"/>
      <c r="H31" s="15"/>
      <c r="I31" s="11"/>
    </row>
    <row r="32" spans="1:9" ht="12.75">
      <c r="A32" s="13"/>
      <c r="B32" s="13"/>
      <c r="C32" s="13"/>
      <c r="D32" s="13"/>
      <c r="E32" s="13"/>
      <c r="F32" s="14"/>
      <c r="G32" s="9"/>
      <c r="H32" s="15"/>
      <c r="I32" s="11"/>
    </row>
    <row r="33" spans="1:9" ht="12.75">
      <c r="A33" s="13"/>
      <c r="B33" s="13"/>
      <c r="C33" s="13"/>
      <c r="D33" s="13"/>
      <c r="E33" s="13"/>
      <c r="F33" s="14"/>
      <c r="G33" s="9"/>
      <c r="H33" s="15"/>
      <c r="I33" s="11"/>
    </row>
    <row r="34" spans="1:9" ht="12.75">
      <c r="A34" s="13"/>
      <c r="B34" s="13"/>
      <c r="C34" s="13"/>
      <c r="D34" s="13"/>
      <c r="E34" s="13"/>
      <c r="F34" s="14"/>
      <c r="G34" s="9"/>
      <c r="H34" s="15"/>
      <c r="I34" s="11"/>
    </row>
    <row r="35" spans="1:9" ht="12.75">
      <c r="A35" s="13"/>
      <c r="B35" s="13"/>
      <c r="C35" s="13"/>
      <c r="D35" s="13"/>
      <c r="E35" s="13"/>
      <c r="F35" s="14"/>
      <c r="G35" s="9"/>
      <c r="H35" s="15"/>
      <c r="I35" s="11"/>
    </row>
    <row r="36" spans="1:9" ht="12.75">
      <c r="A36" s="13"/>
      <c r="B36" s="13"/>
      <c r="C36" s="13"/>
      <c r="D36" s="13"/>
      <c r="E36" s="13"/>
      <c r="F36" s="14"/>
      <c r="G36" s="9"/>
      <c r="H36" s="15"/>
      <c r="I36" s="11"/>
    </row>
    <row r="37" spans="1:9" ht="12.75">
      <c r="A37" s="13"/>
      <c r="B37" s="13"/>
      <c r="C37" s="13"/>
      <c r="D37" s="13"/>
      <c r="E37" s="13"/>
      <c r="F37" s="14"/>
      <c r="G37" s="9"/>
      <c r="H37" s="15"/>
      <c r="I37" s="11"/>
    </row>
    <row r="38" spans="1:9" ht="12.75">
      <c r="A38" s="13"/>
      <c r="B38" s="13"/>
      <c r="C38" s="13"/>
      <c r="D38" s="13"/>
      <c r="E38" s="13"/>
      <c r="F38" s="14"/>
      <c r="G38" s="9"/>
      <c r="H38" s="15"/>
      <c r="I38" s="11"/>
    </row>
    <row r="42" spans="3:6" ht="12.75">
      <c r="C42" s="4"/>
      <c r="F42" s="3"/>
    </row>
    <row r="43" spans="3:6" ht="12.75">
      <c r="C43" s="4"/>
      <c r="F43" s="3"/>
    </row>
    <row r="44" spans="3:6" ht="12.75">
      <c r="C44" s="4"/>
      <c r="F44" s="3"/>
    </row>
    <row r="45" spans="2:4" ht="12.75">
      <c r="B45" s="6"/>
      <c r="C45" s="6"/>
      <c r="D45" s="6"/>
    </row>
    <row r="46" spans="2:9" ht="12.75">
      <c r="B46" s="4"/>
      <c r="F46" s="3"/>
      <c r="I46" s="3"/>
    </row>
    <row r="47" spans="2:8" ht="12.75">
      <c r="B47" s="4"/>
      <c r="F47" s="3"/>
      <c r="G47" s="3"/>
      <c r="H47" s="3"/>
    </row>
    <row r="48" spans="2:8" ht="12.75">
      <c r="B48" s="4"/>
      <c r="F48" s="3"/>
      <c r="G48" s="3"/>
      <c r="H48" s="3"/>
    </row>
    <row r="49" spans="2:6" ht="12.75">
      <c r="B49" s="4"/>
      <c r="F49" s="3"/>
    </row>
    <row r="50" spans="2:6" ht="12.75">
      <c r="B50" s="4"/>
      <c r="F50" s="3"/>
    </row>
    <row r="51" spans="2:6" ht="12.75">
      <c r="B51" s="4"/>
      <c r="F51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Purdie</dc:creator>
  <cp:keywords/>
  <dc:description/>
  <cp:lastModifiedBy>student</cp:lastModifiedBy>
  <dcterms:created xsi:type="dcterms:W3CDTF">2005-06-14T14:10:38Z</dcterms:created>
  <dcterms:modified xsi:type="dcterms:W3CDTF">2010-07-09T08:43:11Z</dcterms:modified>
  <cp:category/>
  <cp:version/>
  <cp:contentType/>
  <cp:contentStatus/>
</cp:coreProperties>
</file>