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OXYGEN" sheetId="2" r:id="rId1"/>
    <sheet name="Calculations" sheetId="1" r:id="rId2"/>
    <sheet name="Graph" sheetId="3" r:id="rId3"/>
  </sheets>
  <calcPr calcId="125725"/>
</workbook>
</file>

<file path=xl/calcChain.xml><?xml version="1.0" encoding="utf-8"?>
<calcChain xmlns="http://schemas.openxmlformats.org/spreadsheetml/2006/main">
  <c r="F15" i="2"/>
  <c r="F16"/>
  <c r="F17"/>
  <c r="F18"/>
  <c r="F19"/>
  <c r="F20"/>
  <c r="L25" i="1"/>
  <c r="K22"/>
  <c r="K23"/>
  <c r="K24"/>
  <c r="K25"/>
  <c r="J22"/>
  <c r="J23"/>
  <c r="J24"/>
  <c r="J25"/>
  <c r="I25"/>
  <c r="G25"/>
  <c r="G20" i="2" s="1"/>
  <c r="F14"/>
  <c r="F12"/>
  <c r="F13"/>
  <c r="F11"/>
  <c r="F10"/>
  <c r="F9"/>
  <c r="F8"/>
  <c r="J13" i="1"/>
  <c r="K13"/>
  <c r="L13"/>
  <c r="J14"/>
  <c r="K14"/>
  <c r="L14"/>
  <c r="J15"/>
  <c r="K15"/>
  <c r="L15"/>
  <c r="J16"/>
  <c r="K16"/>
  <c r="I16" s="1"/>
  <c r="G16" s="1"/>
  <c r="L16"/>
  <c r="J17"/>
  <c r="K17"/>
  <c r="L17"/>
  <c r="J18"/>
  <c r="I18" s="1"/>
  <c r="G18" s="1"/>
  <c r="G12" i="2" s="1"/>
  <c r="K18" i="1"/>
  <c r="L18"/>
  <c r="J19"/>
  <c r="K19"/>
  <c r="L19"/>
  <c r="J20"/>
  <c r="K20"/>
  <c r="L20"/>
  <c r="J21"/>
  <c r="K21"/>
  <c r="L21"/>
  <c r="L23"/>
  <c r="I23" s="1"/>
  <c r="G23" s="1"/>
  <c r="G18" i="2" s="1"/>
  <c r="L24" i="1"/>
  <c r="I24" s="1"/>
  <c r="G24" s="1"/>
  <c r="G19" i="2" s="1"/>
  <c r="L22" i="1"/>
  <c r="I22" s="1"/>
  <c r="G22" s="1"/>
  <c r="G17" i="2" s="1"/>
  <c r="I14" i="1"/>
  <c r="G14" s="1"/>
  <c r="I15"/>
  <c r="G15" s="1"/>
  <c r="G10" i="2" s="1"/>
  <c r="I13" i="1"/>
  <c r="G13"/>
  <c r="G8" i="2" s="1"/>
  <c r="I21" i="1" l="1"/>
  <c r="G21" s="1"/>
  <c r="G16" i="2" s="1"/>
  <c r="I20" i="1"/>
  <c r="G20" s="1"/>
  <c r="G15" i="2" s="1"/>
  <c r="I17" i="1"/>
  <c r="G17" s="1"/>
  <c r="G13" i="2" s="1"/>
  <c r="I19" i="1"/>
  <c r="G19" s="1"/>
  <c r="G14" i="2" s="1"/>
  <c r="G9"/>
  <c r="G11"/>
</calcChain>
</file>

<file path=xl/sharedStrings.xml><?xml version="1.0" encoding="utf-8"?>
<sst xmlns="http://schemas.openxmlformats.org/spreadsheetml/2006/main" count="62" uniqueCount="60">
  <si>
    <t>Bottle number</t>
  </si>
  <si>
    <t>bottle volume (ml)</t>
  </si>
  <si>
    <t>titre (xx.xxx)</t>
  </si>
  <si>
    <t xml:space="preserve">OXYGEN SPREADSHEET </t>
  </si>
  <si>
    <t xml:space="preserve">Copy down all columns and </t>
  </si>
  <si>
    <t>O2 conc umol/L</t>
  </si>
  <si>
    <t>Salinity</t>
  </si>
  <si>
    <t>constant</t>
  </si>
  <si>
    <t>density</t>
  </si>
  <si>
    <t>O2 %sat</t>
  </si>
  <si>
    <t>Thiosulphate conc (normality units)</t>
  </si>
  <si>
    <t>Spread sheet assumes 1ml of each reagent added to Winkler bottles.</t>
  </si>
  <si>
    <t>N1 * V1 = N2 * V2</t>
  </si>
  <si>
    <t>N1 = thio conc (normality units)</t>
  </si>
  <si>
    <t>N2 = iodate conc. 0.01N</t>
  </si>
  <si>
    <t>V2 = volume of iodate = 10 mL</t>
  </si>
  <si>
    <t>V1 = volume of thiosulphate added ie titre value/50 converts to mL</t>
  </si>
  <si>
    <t>CAL:CULATE THIOSULPHATE CONC. FROM STANDARDS:-</t>
  </si>
  <si>
    <t>Insert your bottle volumes and titre values etc in green columns</t>
  </si>
  <si>
    <t>Insert calculated thiosulphate conc in yellow box below</t>
  </si>
  <si>
    <t>READ OFF AND RECORD BROWN COLUMNS</t>
  </si>
  <si>
    <t>Water Temp.</t>
  </si>
  <si>
    <t xml:space="preserve">Station </t>
  </si>
  <si>
    <t>Depth (m)</t>
  </si>
  <si>
    <t>Date:</t>
  </si>
  <si>
    <t xml:space="preserve">Processed: </t>
  </si>
  <si>
    <t xml:space="preserve">Chemistry Lab </t>
  </si>
  <si>
    <t>Dissolved Oxygen</t>
  </si>
  <si>
    <t>Date: 06/07/2010</t>
  </si>
  <si>
    <t>Station 1 - Black Rock</t>
  </si>
  <si>
    <t>Time: 0848 GMT</t>
  </si>
  <si>
    <t>Lat: 50’0.682N</t>
  </si>
  <si>
    <t>Long: 005.01.387W</t>
  </si>
  <si>
    <t>Station 2</t>
  </si>
  <si>
    <t>Time: 0955 GMT</t>
  </si>
  <si>
    <t>Lat: 50’10.171N</t>
  </si>
  <si>
    <t>Long: 005’02.234W</t>
  </si>
  <si>
    <t>Station 3</t>
  </si>
  <si>
    <t xml:space="preserve">Start Time GMT: 1049 </t>
  </si>
  <si>
    <t>End Time: 1102 GMT</t>
  </si>
  <si>
    <t>Lat Start: 50’10.979N</t>
  </si>
  <si>
    <t xml:space="preserve"> Long Start: 005’01.614W</t>
  </si>
  <si>
    <t>Lat End: 50’10.563N</t>
  </si>
  <si>
    <t xml:space="preserve"> Long End: 005’02.595W</t>
  </si>
  <si>
    <t>Station 4- just North East of Carrick Carlys Rock</t>
  </si>
  <si>
    <t>Time: 1117 GMT</t>
  </si>
  <si>
    <t>Lat: 50’11.624</t>
  </si>
  <si>
    <t>Long: 005’02.813</t>
  </si>
  <si>
    <t>Station 5</t>
  </si>
  <si>
    <t>Start Time: 1208 GMT</t>
  </si>
  <si>
    <t>Lat Start: 50’12.209N</t>
  </si>
  <si>
    <t>Long Start: 005’02.178W</t>
  </si>
  <si>
    <t>Lat End: 50’12.279</t>
  </si>
  <si>
    <t>Long End: 005’02.287</t>
  </si>
  <si>
    <t>Station 6</t>
  </si>
  <si>
    <t>Time: 1312 GMT</t>
  </si>
  <si>
    <t>Start Lat: 50'14.451</t>
  </si>
  <si>
    <t>Start Long: 005'00.806</t>
  </si>
  <si>
    <t>End Lat: 50'14.429</t>
  </si>
  <si>
    <t>End Long: 005'00.899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</si>
</sst>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00"/>
    <numFmt numFmtId="165" formatCode="_-* #,##0.0_-;\-* #,##0.0_-;_-* &quot;-&quot;??_-;_-@_-"/>
  </numFmts>
  <fonts count="9">
    <font>
      <sz val="10"/>
      <name val="Arial"/>
    </font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color theme="3"/>
      <name val="Cambria"/>
      <family val="1"/>
      <scheme val="major"/>
    </font>
    <font>
      <b/>
      <sz val="14"/>
      <color theme="3"/>
      <name val="Cambria"/>
      <family val="1"/>
      <scheme val="major"/>
    </font>
    <font>
      <u/>
      <sz val="20"/>
      <color theme="3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15" fontId="0" fillId="0" borderId="0" xfId="0" applyNumberFormat="1"/>
    <xf numFmtId="0" fontId="0" fillId="0" borderId="1" xfId="0" applyBorder="1"/>
    <xf numFmtId="2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1" xfId="0" applyNumberFormat="1" applyBorder="1"/>
    <xf numFmtId="0" fontId="2" fillId="0" borderId="0" xfId="0" applyFont="1"/>
    <xf numFmtId="43" fontId="0" fillId="0" borderId="0" xfId="1" applyFont="1"/>
    <xf numFmtId="0" fontId="3" fillId="0" borderId="0" xfId="0" applyFont="1"/>
    <xf numFmtId="43" fontId="0" fillId="0" borderId="0" xfId="0" applyNumberFormat="1"/>
    <xf numFmtId="9" fontId="3" fillId="0" borderId="0" xfId="0" applyNumberFormat="1" applyFont="1"/>
    <xf numFmtId="0" fontId="0" fillId="2" borderId="0" xfId="0" applyFill="1"/>
    <xf numFmtId="2" fontId="0" fillId="3" borderId="0" xfId="0" applyNumberFormat="1" applyFill="1"/>
    <xf numFmtId="165" fontId="0" fillId="3" borderId="0" xfId="1" applyNumberFormat="1" applyFont="1" applyFill="1"/>
    <xf numFmtId="0" fontId="0" fillId="2" borderId="2" xfId="0" applyFill="1" applyBorder="1"/>
    <xf numFmtId="0" fontId="0" fillId="0" borderId="2" xfId="0" applyBorder="1"/>
    <xf numFmtId="0" fontId="4" fillId="2" borderId="2" xfId="0" applyFont="1" applyFill="1" applyBorder="1"/>
    <xf numFmtId="2" fontId="4" fillId="3" borderId="2" xfId="0" applyNumberFormat="1" applyFont="1" applyFill="1" applyBorder="1"/>
    <xf numFmtId="43" fontId="4" fillId="0" borderId="2" xfId="1" applyFont="1" applyBorder="1"/>
    <xf numFmtId="165" fontId="4" fillId="3" borderId="2" xfId="1" applyNumberFormat="1" applyFont="1" applyFill="1" applyBorder="1"/>
    <xf numFmtId="43" fontId="4" fillId="0" borderId="2" xfId="0" applyNumberFormat="1" applyFont="1" applyBorder="1"/>
    <xf numFmtId="0" fontId="4" fillId="0" borderId="2" xfId="0" applyFont="1" applyBorder="1"/>
    <xf numFmtId="0" fontId="5" fillId="0" borderId="2" xfId="0" applyFont="1" applyBorder="1"/>
    <xf numFmtId="0" fontId="0" fillId="2" borderId="0" xfId="0" applyFill="1" applyAlignment="1">
      <alignment horizontal="right"/>
    </xf>
    <xf numFmtId="0" fontId="0" fillId="4" borderId="1" xfId="0" applyFill="1" applyBorder="1"/>
    <xf numFmtId="0" fontId="3" fillId="0" borderId="0" xfId="0" quotePrefix="1" applyFont="1"/>
    <xf numFmtId="0" fontId="0" fillId="0" borderId="0" xfId="0" applyFill="1" applyBorder="1"/>
    <xf numFmtId="0" fontId="4" fillId="0" borderId="0" xfId="0" applyFont="1" applyFill="1" applyBorder="1"/>
    <xf numFmtId="2" fontId="4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Border="1"/>
    <xf numFmtId="2" fontId="4" fillId="3" borderId="0" xfId="0" applyNumberFormat="1" applyFont="1" applyFill="1" applyBorder="1"/>
    <xf numFmtId="0" fontId="6" fillId="0" borderId="0" xfId="0" applyFont="1"/>
    <xf numFmtId="14" fontId="6" fillId="0" borderId="0" xfId="0" applyNumberFormat="1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165" fontId="4" fillId="0" borderId="7" xfId="1" applyNumberFormat="1" applyFont="1" applyFill="1" applyBorder="1"/>
    <xf numFmtId="165" fontId="4" fillId="3" borderId="7" xfId="1" applyNumberFormat="1" applyFont="1" applyFill="1" applyBorder="1"/>
    <xf numFmtId="165" fontId="4" fillId="3" borderId="8" xfId="1" applyNumberFormat="1" applyFont="1" applyFill="1" applyBorder="1"/>
    <xf numFmtId="0" fontId="7" fillId="0" borderId="0" xfId="0" applyFont="1"/>
    <xf numFmtId="0" fontId="8" fillId="0" borderId="0" xfId="0" applyFont="1"/>
    <xf numFmtId="164" fontId="0" fillId="2" borderId="0" xfId="0" applyNumberFormat="1" applyFill="1"/>
    <xf numFmtId="164" fontId="0" fillId="2" borderId="2" xfId="0" applyNumberFormat="1" applyFill="1" applyBorder="1"/>
    <xf numFmtId="0" fontId="0" fillId="0" borderId="6" xfId="0" applyFill="1" applyBorder="1"/>
    <xf numFmtId="2" fontId="0" fillId="0" borderId="0" xfId="0" applyNumberFormat="1" applyBorder="1"/>
    <xf numFmtId="2" fontId="0" fillId="0" borderId="0" xfId="0" applyNumberFormat="1" applyFill="1" applyBorder="1"/>
    <xf numFmtId="2" fontId="0" fillId="0" borderId="2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OXYGEN!$F$6</c:f>
              <c:strCache>
                <c:ptCount val="1"/>
                <c:pt idx="0">
                  <c:v>O2 conc umol/L</c:v>
                </c:pt>
              </c:strCache>
            </c:strRef>
          </c:tx>
          <c:spPr>
            <a:ln w="28575">
              <a:noFill/>
            </a:ln>
          </c:spPr>
          <c:xVal>
            <c:numRef>
              <c:f>OXYGEN!$D$8:$D$18</c:f>
              <c:numCache>
                <c:formatCode>0.00</c:formatCode>
                <c:ptCount val="11"/>
                <c:pt idx="2">
                  <c:v>34.979999999999997</c:v>
                </c:pt>
                <c:pt idx="3">
                  <c:v>32.94</c:v>
                </c:pt>
                <c:pt idx="4">
                  <c:v>34</c:v>
                </c:pt>
                <c:pt idx="5">
                  <c:v>32.700000000000003</c:v>
                </c:pt>
                <c:pt idx="7">
                  <c:v>30.75</c:v>
                </c:pt>
                <c:pt idx="8">
                  <c:v>34</c:v>
                </c:pt>
                <c:pt idx="9">
                  <c:v>33.950000000000003</c:v>
                </c:pt>
                <c:pt idx="10">
                  <c:v>35.119999999999997</c:v>
                </c:pt>
              </c:numCache>
            </c:numRef>
          </c:xVal>
          <c:yVal>
            <c:numRef>
              <c:f>OXYGEN!$F$8:$F$18</c:f>
              <c:numCache>
                <c:formatCode>0.00</c:formatCode>
                <c:ptCount val="11"/>
                <c:pt idx="0">
                  <c:v>271.49387686629763</c:v>
                </c:pt>
                <c:pt idx="1">
                  <c:v>292.53556485355654</c:v>
                </c:pt>
                <c:pt idx="2">
                  <c:v>277.36644798500464</c:v>
                </c:pt>
                <c:pt idx="3">
                  <c:v>257.80376207422472</c:v>
                </c:pt>
                <c:pt idx="4">
                  <c:v>268.37993073739335</c:v>
                </c:pt>
                <c:pt idx="5">
                  <c:v>259.64372947022656</c:v>
                </c:pt>
                <c:pt idx="6">
                  <c:v>283.04176314209758</c:v>
                </c:pt>
                <c:pt idx="7">
                  <c:v>293.11710193765794</c:v>
                </c:pt>
                <c:pt idx="8">
                  <c:v>249.56232640350137</c:v>
                </c:pt>
                <c:pt idx="9">
                  <c:v>289.40774487471515</c:v>
                </c:pt>
                <c:pt idx="10">
                  <c:v>286.07648605104725</c:v>
                </c:pt>
              </c:numCache>
            </c:numRef>
          </c:yVal>
        </c:ser>
        <c:axId val="67585920"/>
        <c:axId val="67617152"/>
      </c:scatterChart>
      <c:valAx>
        <c:axId val="67585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Salinity</a:t>
                </a:r>
              </a:p>
            </c:rich>
          </c:tx>
        </c:title>
        <c:numFmt formatCode="0.00" sourceLinked="1"/>
        <c:tickLblPos val="nextTo"/>
        <c:crossAx val="67617152"/>
        <c:crosses val="autoZero"/>
        <c:crossBetween val="midCat"/>
      </c:valAx>
      <c:valAx>
        <c:axId val="676171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O2 Concentration  (µmol/L)</a:t>
                </a:r>
              </a:p>
            </c:rich>
          </c:tx>
        </c:title>
        <c:numFmt formatCode="0.00" sourceLinked="1"/>
        <c:tickLblPos val="nextTo"/>
        <c:crossAx val="6758592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606425</xdr:colOff>
      <xdr:row>1</xdr:row>
      <xdr:rowOff>19050</xdr:rowOff>
    </xdr:from>
    <xdr:to>
      <xdr:col>13</xdr:col>
      <xdr:colOff>361950</xdr:colOff>
      <xdr:row>25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topLeftCell="A31" workbookViewId="0">
      <selection activeCell="A62" sqref="A62"/>
    </sheetView>
  </sheetViews>
  <sheetFormatPr defaultRowHeight="12.75"/>
  <cols>
    <col min="1" max="1" width="10.28515625" customWidth="1"/>
    <col min="2" max="2" width="16.5703125" bestFit="1" customWidth="1"/>
    <col min="3" max="3" width="14" bestFit="1" customWidth="1"/>
    <col min="4" max="4" width="16.140625" bestFit="1" customWidth="1"/>
    <col min="5" max="5" width="16.5703125" bestFit="1" customWidth="1"/>
    <col min="6" max="6" width="15.28515625" bestFit="1" customWidth="1"/>
    <col min="7" max="7" width="8" bestFit="1" customWidth="1"/>
  </cols>
  <sheetData>
    <row r="1" spans="1:7" ht="25.5">
      <c r="A1" s="44" t="s">
        <v>26</v>
      </c>
      <c r="B1" s="44"/>
    </row>
    <row r="2" spans="1:7" ht="25.5">
      <c r="A2" s="44" t="s">
        <v>27</v>
      </c>
      <c r="B2" s="44"/>
    </row>
    <row r="4" spans="1:7" ht="18">
      <c r="A4" s="43" t="s">
        <v>24</v>
      </c>
      <c r="B4" s="35">
        <v>40365</v>
      </c>
      <c r="C4" s="34"/>
      <c r="D4" s="43" t="s">
        <v>25</v>
      </c>
      <c r="E4" s="35">
        <v>40366</v>
      </c>
    </row>
    <row r="6" spans="1:7">
      <c r="A6" s="36" t="s">
        <v>22</v>
      </c>
      <c r="B6" s="37" t="s">
        <v>0</v>
      </c>
      <c r="C6" s="37" t="s">
        <v>21</v>
      </c>
      <c r="D6" s="37" t="s">
        <v>6</v>
      </c>
      <c r="E6" s="37" t="s">
        <v>23</v>
      </c>
      <c r="F6" s="37" t="s">
        <v>5</v>
      </c>
      <c r="G6" s="38" t="s">
        <v>9</v>
      </c>
    </row>
    <row r="7" spans="1:7">
      <c r="A7" s="39"/>
      <c r="B7" s="29"/>
      <c r="C7" s="29"/>
      <c r="D7" s="29"/>
      <c r="E7" s="32"/>
      <c r="F7" s="30"/>
      <c r="G7" s="40"/>
    </row>
    <row r="8" spans="1:7">
      <c r="A8" s="39">
        <v>1</v>
      </c>
      <c r="B8" s="28">
        <v>4</v>
      </c>
      <c r="C8" s="49"/>
      <c r="D8" s="49"/>
      <c r="E8" s="48">
        <v>25</v>
      </c>
      <c r="F8" s="33">
        <f>(((Calculations!E13/50)*Calculations!F$9*(1000/4)*(1000/(Calculations!D13-2))))</f>
        <v>271.49387686629763</v>
      </c>
      <c r="G8" s="41">
        <f>(OXYGEN!F8/Calculations!G13)*100</f>
        <v>58.155031122438928</v>
      </c>
    </row>
    <row r="9" spans="1:7">
      <c r="A9" s="39">
        <v>1</v>
      </c>
      <c r="B9" s="28">
        <v>101</v>
      </c>
      <c r="C9" s="49"/>
      <c r="D9" s="49"/>
      <c r="E9" s="48">
        <v>1.37</v>
      </c>
      <c r="F9" s="33">
        <f>(((Calculations!E14/50)*Calculations!F$9*(1000/4)*(1000/(Calculations!D14-2))))</f>
        <v>292.53556485355654</v>
      </c>
      <c r="G9" s="41">
        <f>(OXYGEN!F9/Calculations!G14)*100</f>
        <v>62.662241501884488</v>
      </c>
    </row>
    <row r="10" spans="1:7">
      <c r="A10" s="39">
        <v>2</v>
      </c>
      <c r="B10" s="28">
        <v>111</v>
      </c>
      <c r="C10" s="49">
        <v>14.32</v>
      </c>
      <c r="D10" s="49">
        <v>34.979999999999997</v>
      </c>
      <c r="E10" s="48">
        <v>2.62</v>
      </c>
      <c r="F10" s="33">
        <f>(((Calculations!E15/50)*Calculations!F$9*(1000/4)*(1000/(Calculations!D15-2))))</f>
        <v>277.36644798500464</v>
      </c>
      <c r="G10" s="41">
        <f>(OXYGEN!F10/Calculations!G15)*100</f>
        <v>105.24828384541145</v>
      </c>
    </row>
    <row r="11" spans="1:7">
      <c r="A11" s="39">
        <v>7</v>
      </c>
      <c r="B11" s="28">
        <v>116</v>
      </c>
      <c r="C11" s="49">
        <v>40.273000000000003</v>
      </c>
      <c r="D11" s="49">
        <v>32.94</v>
      </c>
      <c r="E11" s="49">
        <v>9.8699999999999992</v>
      </c>
      <c r="F11" s="33">
        <f>(((Calculations!E16/50)*Calculations!F$9*(1000/4)*(1000/(Calculations!D16-2))))</f>
        <v>257.80376207422472</v>
      </c>
      <c r="G11" s="41">
        <f>(OXYGEN!F11/Calculations!G16)*100</f>
        <v>149.43770281876954</v>
      </c>
    </row>
    <row r="12" spans="1:7">
      <c r="A12" s="39">
        <v>2</v>
      </c>
      <c r="B12" s="31">
        <v>76</v>
      </c>
      <c r="C12" s="49">
        <v>13.63</v>
      </c>
      <c r="D12" s="49">
        <v>34</v>
      </c>
      <c r="E12" s="49">
        <v>19.96</v>
      </c>
      <c r="F12" s="33">
        <f>(((Calculations!E18/50)*Calculations!F$9*(1000/4)*(1000/(Calculations!D18-2))))</f>
        <v>268.37993073739335</v>
      </c>
      <c r="G12" s="41">
        <f>(OXYGEN!F12/Calculations!G18)*100</f>
        <v>99.802967555918954</v>
      </c>
    </row>
    <row r="13" spans="1:7">
      <c r="A13" s="39">
        <v>6</v>
      </c>
      <c r="B13" s="28">
        <v>10</v>
      </c>
      <c r="C13" s="49">
        <v>18.5</v>
      </c>
      <c r="D13" s="49">
        <v>32.700000000000003</v>
      </c>
      <c r="E13" s="49">
        <v>5.98</v>
      </c>
      <c r="F13" s="33">
        <f>(((Calculations!E17/50)*Calculations!F$9*(1000/4)*(1000/(Calculations!D17-2))))</f>
        <v>259.64372947022656</v>
      </c>
      <c r="G13" s="41">
        <f>(OXYGEN!F13/Calculations!G17)*100</f>
        <v>105.50086891766426</v>
      </c>
    </row>
    <row r="14" spans="1:7">
      <c r="A14" s="39">
        <v>5</v>
      </c>
      <c r="B14" s="31">
        <v>113</v>
      </c>
      <c r="C14" s="49"/>
      <c r="D14" s="49"/>
      <c r="E14" s="48">
        <v>14.83</v>
      </c>
      <c r="F14" s="33">
        <f>(((Calculations!E19/50)*Calculations!F$9*(1000/4)*(1000/(Calculations!D19-2))))</f>
        <v>283.04176314209758</v>
      </c>
      <c r="G14" s="41">
        <f>(OXYGEN!F14/Calculations!G19)*100</f>
        <v>60.628632713454763</v>
      </c>
    </row>
    <row r="15" spans="1:7">
      <c r="A15" s="47">
        <v>6</v>
      </c>
      <c r="B15" s="28">
        <v>108</v>
      </c>
      <c r="C15" s="48">
        <v>18.100000000000001</v>
      </c>
      <c r="D15" s="48">
        <v>30.75</v>
      </c>
      <c r="E15" s="49">
        <v>1.26</v>
      </c>
      <c r="F15" s="33">
        <f>(((Calculations!E20/50)*Calculations!F$9*(1000/4)*(1000/(Calculations!D20-2))))</f>
        <v>293.11710193765794</v>
      </c>
      <c r="G15" s="41">
        <f>(OXYGEN!F15/Calculations!G20)*100</f>
        <v>116.5173460178416</v>
      </c>
    </row>
    <row r="16" spans="1:7">
      <c r="A16" s="47">
        <v>4</v>
      </c>
      <c r="B16" s="31">
        <v>114</v>
      </c>
      <c r="C16" s="3">
        <v>13.526</v>
      </c>
      <c r="D16" s="3">
        <v>34</v>
      </c>
      <c r="E16" s="3">
        <v>12.16</v>
      </c>
      <c r="F16" s="33">
        <f>(((Calculations!E21/50)*Calculations!F$9*(1000/4)*(1000/(Calculations!D21-2))))</f>
        <v>249.56232640350137</v>
      </c>
      <c r="G16" s="41">
        <f>(OXYGEN!F16/Calculations!G21)*100</f>
        <v>92.445081062807077</v>
      </c>
    </row>
    <row r="17" spans="1:7">
      <c r="A17" s="47">
        <v>7</v>
      </c>
      <c r="B17" s="28">
        <v>6</v>
      </c>
      <c r="C17" s="3">
        <v>15.05</v>
      </c>
      <c r="D17" s="3">
        <v>33.950000000000003</v>
      </c>
      <c r="E17" s="49">
        <v>2.1</v>
      </c>
      <c r="F17" s="33">
        <f>(((Calculations!E22/50)*Calculations!F$9*(1000/4)*(1000/(Calculations!D22-2))))</f>
        <v>289.40774487471515</v>
      </c>
      <c r="G17" s="41">
        <f>(OXYGEN!F17/Calculations!G22)*100</f>
        <v>110.52183597943559</v>
      </c>
    </row>
    <row r="18" spans="1:7">
      <c r="A18" s="47">
        <v>5</v>
      </c>
      <c r="B18" s="31">
        <v>105</v>
      </c>
      <c r="C18" s="3">
        <v>15.76</v>
      </c>
      <c r="D18" s="3">
        <v>35.119999999999997</v>
      </c>
      <c r="E18" s="3">
        <v>1.8</v>
      </c>
      <c r="F18" s="33">
        <f>(((Calculations!E23/50)*Calculations!F$9*(1000/4)*(1000/(Calculations!D23-2))))</f>
        <v>286.07648605104725</v>
      </c>
      <c r="G18" s="41">
        <f>(OXYGEN!F18/Calculations!G23)*100</f>
        <v>111.58405392360268</v>
      </c>
    </row>
    <row r="19" spans="1:7">
      <c r="B19" s="28">
        <v>9</v>
      </c>
      <c r="C19" s="3"/>
      <c r="D19" s="3"/>
      <c r="E19" s="3"/>
      <c r="F19" s="33">
        <f>(((Calculations!E24/50)*Calculations!F$9*(1000/4)*(1000/(Calculations!D24-2))))</f>
        <v>261.52073732718901</v>
      </c>
      <c r="G19" s="41">
        <f>(OXYGEN!F19/Calculations!G24)*100</f>
        <v>56.018746330384793</v>
      </c>
    </row>
    <row r="20" spans="1:7">
      <c r="A20" s="17"/>
      <c r="B20" s="17">
        <v>65</v>
      </c>
      <c r="C20" s="50"/>
      <c r="D20" s="50"/>
      <c r="E20" s="50"/>
      <c r="F20" s="19">
        <f>(((Calculations!E25/50)*Calculations!F$9*(1000/4)*(1000/(Calculations!D25-2))))</f>
        <v>259.1714981934291</v>
      </c>
      <c r="G20" s="42">
        <f>(OXYGEN!F20/Calculations!G25)*100</f>
        <v>55.515530285460372</v>
      </c>
    </row>
    <row r="23" spans="1:7">
      <c r="A23" t="s">
        <v>28</v>
      </c>
    </row>
    <row r="25" spans="1:7">
      <c r="A25" t="s">
        <v>29</v>
      </c>
    </row>
    <row r="26" spans="1:7">
      <c r="A26" t="s">
        <v>30</v>
      </c>
    </row>
    <row r="27" spans="1:7">
      <c r="A27" t="s">
        <v>31</v>
      </c>
    </row>
    <row r="28" spans="1:7">
      <c r="A28" t="s">
        <v>32</v>
      </c>
    </row>
    <row r="30" spans="1:7">
      <c r="A30" t="s">
        <v>33</v>
      </c>
    </row>
    <row r="31" spans="1:7">
      <c r="A31" t="s">
        <v>34</v>
      </c>
    </row>
    <row r="32" spans="1:7">
      <c r="A32" t="s">
        <v>35</v>
      </c>
    </row>
    <row r="33" spans="1:3">
      <c r="A33" t="s">
        <v>36</v>
      </c>
    </row>
    <row r="35" spans="1:3">
      <c r="A35" t="s">
        <v>37</v>
      </c>
    </row>
    <row r="36" spans="1:3">
      <c r="A36" t="s">
        <v>38</v>
      </c>
      <c r="B36" t="s">
        <v>39</v>
      </c>
    </row>
    <row r="37" spans="1:3">
      <c r="A37" t="s">
        <v>40</v>
      </c>
      <c r="C37" t="s">
        <v>41</v>
      </c>
    </row>
    <row r="38" spans="1:3">
      <c r="A38" t="s">
        <v>42</v>
      </c>
      <c r="C38" t="s">
        <v>43</v>
      </c>
    </row>
    <row r="40" spans="1:3">
      <c r="A40" t="s">
        <v>44</v>
      </c>
    </row>
    <row r="41" spans="1:3">
      <c r="A41" t="s">
        <v>45</v>
      </c>
    </row>
    <row r="42" spans="1:3">
      <c r="A42" t="s">
        <v>46</v>
      </c>
    </row>
    <row r="43" spans="1:3">
      <c r="A43" t="s">
        <v>47</v>
      </c>
    </row>
    <row r="45" spans="1:3">
      <c r="A45" t="s">
        <v>48</v>
      </c>
    </row>
    <row r="46" spans="1:3">
      <c r="A46" t="s">
        <v>49</v>
      </c>
    </row>
    <row r="47" spans="1:3">
      <c r="A47" t="s">
        <v>50</v>
      </c>
    </row>
    <row r="48" spans="1:3">
      <c r="A48" t="s">
        <v>51</v>
      </c>
    </row>
    <row r="49" spans="1:1">
      <c r="A49" t="s">
        <v>52</v>
      </c>
    </row>
    <row r="50" spans="1:1">
      <c r="A50" t="s">
        <v>53</v>
      </c>
    </row>
    <row r="52" spans="1:1">
      <c r="A52" t="s">
        <v>54</v>
      </c>
    </row>
    <row r="53" spans="1:1">
      <c r="A53" t="s">
        <v>55</v>
      </c>
    </row>
    <row r="54" spans="1:1">
      <c r="A54" t="s">
        <v>56</v>
      </c>
    </row>
    <row r="55" spans="1:1">
      <c r="A55" t="s">
        <v>57</v>
      </c>
    </row>
    <row r="56" spans="1:1">
      <c r="A56" t="s">
        <v>58</v>
      </c>
    </row>
    <row r="57" spans="1:1">
      <c r="A57" t="s">
        <v>59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/>
  </sheetViews>
  <sheetFormatPr defaultRowHeight="12.75"/>
  <cols>
    <col min="1" max="1" width="12.28515625" customWidth="1"/>
    <col min="3" max="3" width="17.7109375" customWidth="1"/>
    <col min="4" max="4" width="18.5703125" customWidth="1"/>
    <col min="5" max="5" width="13.140625" customWidth="1"/>
    <col min="6" max="6" width="14" customWidth="1"/>
    <col min="7" max="7" width="12.7109375" customWidth="1"/>
    <col min="9" max="9" width="9.28515625" bestFit="1" customWidth="1"/>
    <col min="12" max="12" width="23.85546875" customWidth="1"/>
    <col min="13" max="13" width="19.7109375" customWidth="1"/>
    <col min="15" max="15" width="15.140625" customWidth="1"/>
  </cols>
  <sheetData>
    <row r="1" spans="3:16">
      <c r="C1" s="10" t="s">
        <v>3</v>
      </c>
      <c r="D1" s="10"/>
      <c r="E1" s="10"/>
      <c r="F1" s="1"/>
    </row>
    <row r="2" spans="3:16">
      <c r="C2" s="10" t="s">
        <v>11</v>
      </c>
      <c r="D2" s="10"/>
      <c r="E2" s="10"/>
      <c r="N2" s="2"/>
      <c r="P2" s="2"/>
    </row>
    <row r="3" spans="3:16">
      <c r="C3" s="10"/>
      <c r="D3" s="10"/>
      <c r="E3" s="10"/>
      <c r="G3" s="10" t="s">
        <v>17</v>
      </c>
      <c r="N3" s="7"/>
    </row>
    <row r="4" spans="3:16">
      <c r="C4" s="10" t="s">
        <v>4</v>
      </c>
      <c r="D4" s="10"/>
      <c r="E4" s="10"/>
      <c r="G4" s="27" t="s">
        <v>12</v>
      </c>
    </row>
    <row r="5" spans="3:16">
      <c r="C5" s="10" t="s">
        <v>18</v>
      </c>
      <c r="D5" s="10"/>
      <c r="E5" s="10"/>
      <c r="G5" s="10" t="s">
        <v>13</v>
      </c>
    </row>
    <row r="6" spans="3:16">
      <c r="C6" s="10" t="s">
        <v>19</v>
      </c>
      <c r="D6" s="10"/>
      <c r="E6" s="10"/>
      <c r="G6" s="10" t="s">
        <v>14</v>
      </c>
    </row>
    <row r="7" spans="3:16">
      <c r="G7" s="10" t="s">
        <v>16</v>
      </c>
    </row>
    <row r="8" spans="3:16">
      <c r="C8" s="10" t="s">
        <v>20</v>
      </c>
      <c r="G8" s="10" t="s">
        <v>15</v>
      </c>
    </row>
    <row r="9" spans="3:16">
      <c r="D9" t="s">
        <v>10</v>
      </c>
      <c r="F9" s="26">
        <v>0.22</v>
      </c>
    </row>
    <row r="11" spans="3:16">
      <c r="D11" s="8" t="s">
        <v>1</v>
      </c>
      <c r="E11" s="8" t="s">
        <v>2</v>
      </c>
      <c r="G11" s="12">
        <v>1</v>
      </c>
      <c r="I11" s="8" t="s">
        <v>8</v>
      </c>
      <c r="J11" s="8" t="s">
        <v>7</v>
      </c>
      <c r="K11" s="8" t="s">
        <v>7</v>
      </c>
      <c r="L11" s="8" t="s">
        <v>7</v>
      </c>
    </row>
    <row r="12" spans="3:16" s="24" customFormat="1">
      <c r="D12" s="18"/>
      <c r="E12" s="18"/>
      <c r="G12" s="20"/>
      <c r="I12" s="22"/>
      <c r="J12" s="23"/>
      <c r="K12" s="23"/>
    </row>
    <row r="13" spans="3:16">
      <c r="D13" s="13">
        <v>121.22</v>
      </c>
      <c r="E13" s="45">
        <v>29.425000000000001</v>
      </c>
      <c r="G13" s="20">
        <f>(((EXP(-177.7888+255.5907*(100/(OXYGEN!C8+273.15))+146.4813*LN((OXYGEN!C8+273.15)/100)-22.204*((OXYGEN!C8+273.15)/100)+OXYGEN!D8*(-0.037362+0.016504*((OXYGEN!C8+273.15)/100)-0.0020564*((OXYGEN!C8+273.15)/100)^2))))*(32/22.4146)*I13/1000)*32</f>
        <v>466.84503752512416</v>
      </c>
      <c r="I13" s="22">
        <f>J13+K13*OXYGEN!D8+L13*OXYGEN!D8^(3/2)+0.00048314*OXYGEN!D8^2</f>
        <v>999.84258999999997</v>
      </c>
      <c r="J13">
        <f>((((0.000000006536336*OXYGEN!C8-0.000001120083)*OXYGEN!C8+0.0001001685)*OXYGEN!C8-0.00909529)*OXYGEN!C8+0.06793952)*OXYGEN!C8+999.84259</f>
        <v>999.84258999999997</v>
      </c>
      <c r="K13">
        <f>(((0.0000000053875*OXYGEN!C8-0.00000082467)*OXYGEN!C8+0.000076438)*OXYGEN!C8-0.0040899)*OXYGEN!C8+0.824493</f>
        <v>0.82449300000000003</v>
      </c>
      <c r="L13">
        <f>(-(0.0000016546*OXYGEN!C8)+0.00010227)*OXYGEN!C8-0.00572466</f>
        <v>-5.7246600000000003E-3</v>
      </c>
    </row>
    <row r="14" spans="3:16">
      <c r="D14" s="13">
        <v>121.5</v>
      </c>
      <c r="E14" s="45">
        <v>31.78</v>
      </c>
      <c r="G14" s="20">
        <f>(((EXP(-177.7888+255.5907*(100/(OXYGEN!C9+273.15))+146.4813*LN((OXYGEN!C9+273.15)/100)-22.204*((OXYGEN!C9+273.15)/100)+OXYGEN!D9*(-0.037362+0.016504*((OXYGEN!C9+273.15)/100)-0.0020564*((OXYGEN!C9+273.15)/100)^2))))*(32/22.4146)*I14/1000)*32</f>
        <v>466.84503752512416</v>
      </c>
      <c r="I14" s="22">
        <f>J14+K14*OXYGEN!D9+L14*OXYGEN!D9^(3/2)+0.00048314*OXYGEN!D9^2</f>
        <v>999.84258999999997</v>
      </c>
      <c r="J14">
        <f>((((0.000000006536336*OXYGEN!C9-0.000001120083)*OXYGEN!C9+0.0001001685)*OXYGEN!C9-0.00909529)*OXYGEN!C9+0.06793952)*OXYGEN!C9+999.84259</f>
        <v>999.84258999999997</v>
      </c>
      <c r="K14">
        <f>(((0.0000000053875*OXYGEN!C9-0.00000082467)*OXYGEN!C9+0.000076438)*OXYGEN!C9-0.0040899)*OXYGEN!C9+0.824493</f>
        <v>0.82449300000000003</v>
      </c>
      <c r="L14">
        <f>(-(0.0000016546*OXYGEN!C9)+0.00010227)*OXYGEN!C9-0.00572466</f>
        <v>-5.7246600000000003E-3</v>
      </c>
    </row>
    <row r="15" spans="3:16" s="17" customFormat="1">
      <c r="D15" s="16">
        <v>119.37</v>
      </c>
      <c r="E15" s="46">
        <v>29.594999999999999</v>
      </c>
      <c r="G15" s="20">
        <f>(((EXP(-177.7888+255.5907*(100/(OXYGEN!C10+273.15))+146.4813*LN((OXYGEN!C10+273.15)/100)-22.204*((OXYGEN!C10+273.15)/100)+OXYGEN!D10*(-0.037362+0.016504*((OXYGEN!C10+273.15)/100)-0.0020564*((OXYGEN!C10+273.15)/100)^2))))*(32/22.4146)*I15/1000)*32</f>
        <v>263.53536404679068</v>
      </c>
      <c r="I15" s="22">
        <f>J15+K15*OXYGEN!D10+L15*OXYGEN!D10^(3/2)+0.00048314*OXYGEN!D10^2</f>
        <v>1026.1045638969961</v>
      </c>
      <c r="J15" s="17">
        <f>((((0.000000006536336*OXYGEN!C10-0.000001120083)*OXYGEN!C10+0.0001001685)*OXYGEN!C10-0.00909529)*OXYGEN!C10+0.06793952)*OXYGEN!C10+999.84259</f>
        <v>999.20136188659785</v>
      </c>
      <c r="K15" s="17">
        <f>(((0.0000000053875*OXYGEN!C10-0.00000082467)*OXYGEN!C10+0.000076438)*OXYGEN!C10-0.0040899)*OXYGEN!C10+0.824493</f>
        <v>0.77940510112275507</v>
      </c>
      <c r="L15" s="17">
        <f>(-(0.0000016546*OXYGEN!C10)+0.00010227)*OXYGEN!C10-0.00572466</f>
        <v>-4.5994498470400009E-3</v>
      </c>
    </row>
    <row r="16" spans="3:16">
      <c r="D16" s="13">
        <v>120.02</v>
      </c>
      <c r="E16" s="45">
        <v>27.66</v>
      </c>
      <c r="G16" s="20">
        <f>(((EXP(-177.7888+255.5907*(100/(OXYGEN!C11+273.15))+146.4813*LN((OXYGEN!C11+273.15)/100)-22.204*((OXYGEN!C11+273.15)/100)+OXYGEN!D11*(-0.037362+0.016504*((OXYGEN!C11+273.15)/100)-0.0020564*((OXYGEN!C11+273.15)/100)^2))))*(32/22.4146)*I16/1000)*32</f>
        <v>172.51587598805372</v>
      </c>
      <c r="I16" s="22">
        <f>J16+K16*OXYGEN!D11+L16*OXYGEN!D11^(3/2)+0.00048314*OXYGEN!D11^2</f>
        <v>1016.3385225715851</v>
      </c>
      <c r="J16">
        <f>((((0.000000006536336*OXYGEN!C11-0.000001120083)*OXYGEN!C11+0.0001001685)*OXYGEN!C11-0.00909529)*OXYGEN!C11+0.06793952)*OXYGEN!C11+999.84259</f>
        <v>992.11585538733243</v>
      </c>
      <c r="K16">
        <f>(((0.0000000053875*OXYGEN!C11-0.00000082467)*OXYGEN!C11+0.000076438)*OXYGEN!C11-0.0040899)*OXYGEN!C11+0.824493</f>
        <v>0.74406183410938742</v>
      </c>
      <c r="L16">
        <f>(-(0.0000016546*OXYGEN!C11)+0.00010227)*OXYGEN!C11-0.00572466</f>
        <v>-4.289560069683401E-3</v>
      </c>
    </row>
    <row r="17" spans="1:17">
      <c r="D17" s="13">
        <v>120.73</v>
      </c>
      <c r="E17" s="45">
        <v>28.024999999999999</v>
      </c>
      <c r="G17" s="20">
        <f>(((EXP(-177.7888+255.5907*(100/(OXYGEN!C13+273.15))+146.4813*LN((OXYGEN!C13+273.15)/100)-22.204*((OXYGEN!C13+273.15)/100)+OXYGEN!D13*(-0.037362+0.016504*((OXYGEN!C13+273.15)/100)-0.0020564*((OXYGEN!C13+273.15)/100)^2))))*(32/22.4146)*I17/1000)*32</f>
        <v>246.10577347269012</v>
      </c>
      <c r="I17" s="22">
        <f>J17+K17*OXYGEN!D13+L17*OXYGEN!D13^(3/2)+0.00048314*OXYGEN!D13^2</f>
        <v>1023.3899417953518</v>
      </c>
      <c r="J17">
        <f>((((0.000000006536336*OXYGEN!C13-0.000001120083)*OXYGEN!C13+0.0001001685)*OXYGEN!C13-0.00909529)*OXYGEN!C13+0.06793952)*OXYGEN!C13+999.84259</f>
        <v>998.50380073543113</v>
      </c>
      <c r="K17">
        <f>(((0.0000000053875*OXYGEN!C13-0.00000082467)*OXYGEN!C13+0.000076438)*OXYGEN!C13-0.0040899)*OXYGEN!C13+0.824493</f>
        <v>0.77040031946046883</v>
      </c>
      <c r="L17">
        <f>(-(0.0000016546*OXYGEN!C13)+0.00010227)*OXYGEN!C13-0.00572466</f>
        <v>-4.3989518500000008E-3</v>
      </c>
    </row>
    <row r="18" spans="1:17" s="17" customFormat="1">
      <c r="D18" s="16">
        <v>120.39</v>
      </c>
      <c r="E18" s="46">
        <v>28.885000000000002</v>
      </c>
      <c r="G18" s="20">
        <f>(((EXP(-177.7888+255.5907*(100/(OXYGEN!C12+273.15))+146.4813*LN((OXYGEN!C12+273.15)/100)-22.204*((OXYGEN!C12+273.15)/100)+OXYGEN!D12*(-0.037362+0.016504*((OXYGEN!C12+273.15)/100)-0.0020564*((OXYGEN!C12+273.15)/100)^2))))*(32/22.4146)*I18/1000)*32</f>
        <v>268.90977023005036</v>
      </c>
      <c r="I18" s="22">
        <f>J18+K18*OXYGEN!D12+L18*OXYGEN!D12^(3/2)+0.00048314*OXYGEN!D12^2</f>
        <v>1025.4915215119586</v>
      </c>
      <c r="J18" s="17">
        <f>((((0.000000006536336*OXYGEN!C12-0.000001120083)*OXYGEN!C12+0.0001001685)*OXYGEN!C12-0.00909529)*OXYGEN!C12+0.06793952)*OXYGEN!C12+999.84259</f>
        <v>999.29696874617161</v>
      </c>
      <c r="K18" s="17">
        <f>(((0.0000000053875*OXYGEN!C12-0.00000082467)*OXYGEN!C12+0.000076438)*OXYGEN!C12-0.0040899)*OXYGEN!C12+0.824493</f>
        <v>0.78104583758413382</v>
      </c>
      <c r="L18" s="17">
        <f>(-(0.0000016546*OXYGEN!C12)+0.00010227)*OXYGEN!C12-0.00572466</f>
        <v>-4.6381063587400007E-3</v>
      </c>
    </row>
    <row r="19" spans="1:17">
      <c r="D19" s="13">
        <v>118.61</v>
      </c>
      <c r="E19" s="45">
        <v>30.004999999999999</v>
      </c>
      <c r="G19" s="20">
        <f>(((EXP(-177.7888+255.5907*(100/(OXYGEN!C14+273.15))+146.4813*LN((OXYGEN!C14+273.15)/100)-22.204*((OXYGEN!C14+273.15)/100)+OXYGEN!D14*(-0.037362+0.016504*((OXYGEN!C14+273.15)/100)-0.0020564*((OXYGEN!C14+273.15)/100)^2))))*(32/22.4146)*I19/1000)*32</f>
        <v>466.84503752512416</v>
      </c>
      <c r="I19" s="22">
        <f>J19+K19*OXYGEN!D14+L19*OXYGEN!D14^(3/2)+0.00048314*OXYGEN!D14^2</f>
        <v>999.84258999999997</v>
      </c>
      <c r="J19">
        <f>((((0.000000006536336*OXYGEN!C14-0.000001120083)*OXYGEN!C14+0.0001001685)*OXYGEN!C14-0.00909529)*OXYGEN!C14+0.06793952)*OXYGEN!C14+999.84259</f>
        <v>999.84258999999997</v>
      </c>
      <c r="K19">
        <f>(((0.0000000053875*OXYGEN!C14-0.00000082467)*OXYGEN!C14+0.000076438)*OXYGEN!C14-0.0040899)*OXYGEN!C14+0.824493</f>
        <v>0.82449300000000003</v>
      </c>
      <c r="L19">
        <f>(-(0.0000016546*OXYGEN!C14)+0.00010227)*OXYGEN!C14-0.00572466</f>
        <v>-5.7246600000000003E-3</v>
      </c>
    </row>
    <row r="20" spans="1:17">
      <c r="A20" s="13"/>
      <c r="B20" s="13"/>
      <c r="C20" s="25"/>
      <c r="D20" s="13">
        <v>120.7</v>
      </c>
      <c r="E20" s="45">
        <v>31.63</v>
      </c>
      <c r="F20" s="19"/>
      <c r="G20" s="20">
        <f>(((EXP(-177.7888+255.5907*(100/(OXYGEN!C15+273.15))+146.4813*LN((OXYGEN!C15+273.15)/100)-22.204*((OXYGEN!C15+273.15)/100)+OXYGEN!D15*(-0.037362+0.016504*((OXYGEN!C15+273.15)/100)-0.0020564*((OXYGEN!C15+273.15)/100)^2))))*(32/22.4146)*I20/1000)*32</f>
        <v>251.56520634513481</v>
      </c>
      <c r="H20" s="21"/>
      <c r="I20" s="22">
        <f>J20+K20*OXYGEN!D15+L20*OXYGEN!D15^(3/2)+0.00048314*OXYGEN!D15^2</f>
        <v>1024.6764369739794</v>
      </c>
      <c r="J20">
        <f>((((0.000000006536336*A20-0.000001120083)*A20+0.0001001685)*A20-0.00909529)*A20+0.06793952)*A20+999.84259</f>
        <v>999.84258999999997</v>
      </c>
      <c r="K20">
        <f>(((0.0000000053875*A20-0.00000082467)*A20+0.000076438)*A20-0.0040899)*A20+0.824493</f>
        <v>0.82449300000000003</v>
      </c>
      <c r="L20">
        <f t="shared" ref="L20:L25" si="0">(-(0.0000016546*A20)+0.00010227)*A20-0.00572466</f>
        <v>-5.7246600000000003E-3</v>
      </c>
    </row>
    <row r="21" spans="1:17">
      <c r="A21" s="13"/>
      <c r="B21" s="13"/>
      <c r="C21" s="25"/>
      <c r="D21" s="13">
        <v>120.81</v>
      </c>
      <c r="E21" s="45">
        <v>26.954999999999998</v>
      </c>
      <c r="F21" s="19"/>
      <c r="G21" s="20">
        <f>(((EXP(-177.7888+255.5907*(100/(OXYGEN!C16+273.15))+146.4813*LN((OXYGEN!C16+273.15)/100)-22.204*((OXYGEN!C16+273.15)/100)+OXYGEN!D16*(-0.037362+0.016504*((OXYGEN!C16+273.15)/100)-0.0020564*((OXYGEN!C16+273.15)/100)^2))))*(32/22.4146)*I21/1000)*32</f>
        <v>269.95738825081349</v>
      </c>
      <c r="H21" s="21"/>
      <c r="I21" s="22">
        <f>J21+K21*OXYGEN!D16+L21*OXYGEN!D16^(3/2)+0.00048314*OXYGEN!D16^2</f>
        <v>1027.2989344594723</v>
      </c>
      <c r="J21">
        <f>((((0.000000006536336*A21-0.000001120083)*A21+0.0001001685)*A21-0.00909529)*A21+0.06793952)*A21+999.84259</f>
        <v>999.84258999999997</v>
      </c>
      <c r="K21">
        <f>(((0.0000000053875*A21-0.00000082467)*A21+0.000076438)*A21-0.0040899)*A21+0.824493</f>
        <v>0.82449300000000003</v>
      </c>
      <c r="L21">
        <f t="shared" si="0"/>
        <v>-5.7246600000000003E-3</v>
      </c>
    </row>
    <row r="22" spans="1:17">
      <c r="A22" s="13"/>
      <c r="B22" s="13"/>
      <c r="C22" s="13"/>
      <c r="D22" s="13">
        <v>120.53</v>
      </c>
      <c r="E22" s="45">
        <v>31.184999999999999</v>
      </c>
      <c r="F22" s="19"/>
      <c r="G22" s="20">
        <f>(((EXP(-177.7888+255.5907*(100/(OXYGEN!C17+273.15))+146.4813*LN((OXYGEN!C17+273.15)/100)-22.204*((OXYGEN!C17+273.15)/100)+OXYGEN!D17*(-0.037362+0.016504*((OXYGEN!C17+273.15)/100)-0.0020564*((OXYGEN!C17+273.15)/100)^2))))*(32/22.4146)*I22/1000)*32</f>
        <v>261.85571594066192</v>
      </c>
      <c r="H22" s="21"/>
      <c r="I22" s="22">
        <f>J22+K22*OXYGEN!D17+L22*OXYGEN!D17^(3/2)+0.00048314*OXYGEN!D17^2</f>
        <v>1027.2585709369666</v>
      </c>
      <c r="J22">
        <f t="shared" ref="J22:J25" si="1">((((0.000000006536336*A22-0.000001120083)*A22+0.0001001685)*A22-0.00909529)*A22+0.06793952)*A22+999.84259</f>
        <v>999.84258999999997</v>
      </c>
      <c r="K22">
        <f t="shared" ref="K22:K25" si="2">(((0.0000000053875*A22-0.00000082467)*A22+0.000076438)*A22-0.0040899)*A22+0.824493</f>
        <v>0.82449300000000003</v>
      </c>
      <c r="L22">
        <f t="shared" si="0"/>
        <v>-5.7246600000000003E-3</v>
      </c>
    </row>
    <row r="23" spans="1:17">
      <c r="A23" s="13"/>
      <c r="B23" s="13"/>
      <c r="C23" s="13"/>
      <c r="D23" s="13">
        <v>119.93</v>
      </c>
      <c r="E23" s="45">
        <v>30.67</v>
      </c>
      <c r="F23" s="19"/>
      <c r="G23" s="20">
        <f>(((EXP(-177.7888+255.5907*(100/(OXYGEN!C18+273.15))+146.4813*LN((OXYGEN!C18+273.15)/100)-22.204*((OXYGEN!C18+273.15)/100)+OXYGEN!D18*(-0.037362+0.016504*((OXYGEN!C18+273.15)/100)-0.0020564*((OXYGEN!C18+273.15)/100)^2))))*(32/22.4146)*I23/1000)*32</f>
        <v>256.37757008444311</v>
      </c>
      <c r="H23" s="21"/>
      <c r="I23" s="22">
        <f>J23+K23*OXYGEN!D18+L23*OXYGEN!D18^(3/2)+0.00048314*OXYGEN!D18^2</f>
        <v>1028.2032305275779</v>
      </c>
      <c r="J23">
        <f t="shared" si="1"/>
        <v>999.84258999999997</v>
      </c>
      <c r="K23">
        <f t="shared" si="2"/>
        <v>0.82449300000000003</v>
      </c>
      <c r="L23">
        <f t="shared" si="0"/>
        <v>-5.7246600000000003E-3</v>
      </c>
    </row>
    <row r="24" spans="1:17">
      <c r="A24" s="13"/>
      <c r="B24" s="13"/>
      <c r="C24" s="13"/>
      <c r="D24" s="13">
        <v>121.35</v>
      </c>
      <c r="E24" s="45">
        <v>28.375</v>
      </c>
      <c r="F24" s="19"/>
      <c r="G24" s="20">
        <f>(((EXP(-177.7888+255.5907*(100/(OXYGEN!C19+273.15))+146.4813*LN((OXYGEN!C19+273.15)/100)-22.204*((OXYGEN!C19+273.15)/100)+OXYGEN!D19*(-0.037362+0.016504*((OXYGEN!C19+273.15)/100)-0.0020564*((OXYGEN!C19+273.15)/100)^2))))*(32/22.4146)*I24/1000)*32</f>
        <v>466.84503752512416</v>
      </c>
      <c r="H24" s="21"/>
      <c r="I24" s="22">
        <f>J24+K24*OXYGEN!D19+L24*OXYGEN!D19^(3/2)+0.00048314*OXYGEN!D19^2</f>
        <v>999.84258999999997</v>
      </c>
      <c r="J24">
        <f t="shared" si="1"/>
        <v>999.84258999999997</v>
      </c>
      <c r="K24">
        <f t="shared" si="2"/>
        <v>0.82449300000000003</v>
      </c>
      <c r="L24">
        <f t="shared" si="0"/>
        <v>-5.7246600000000003E-3</v>
      </c>
      <c r="M24" s="2"/>
    </row>
    <row r="25" spans="1:17">
      <c r="A25" s="13"/>
      <c r="B25" s="13"/>
      <c r="C25" s="13"/>
      <c r="D25" s="13">
        <v>121.01</v>
      </c>
      <c r="E25" s="45">
        <v>28.04</v>
      </c>
      <c r="F25" s="19"/>
      <c r="G25" s="20">
        <f>(((EXP(-177.7888+255.5907*(100/(OXYGEN!C20+273.15))+146.4813*LN((OXYGEN!C20+273.15)/100)-22.204*((OXYGEN!C20+273.15)/100)+OXYGEN!D20*(-0.037362+0.016504*((OXYGEN!C20+273.15)/100)-0.0020564*((OXYGEN!C20+273.15)/100)^2))))*(32/22.4146)*I25/1000)*32</f>
        <v>466.84503752512416</v>
      </c>
      <c r="H25" s="21"/>
      <c r="I25" s="22">
        <f>J25+K25*OXYGEN!D20+L25*OXYGEN!D20^(3/2)+0.00048314*OXYGEN!D20^2</f>
        <v>999.84258999999997</v>
      </c>
      <c r="J25">
        <f t="shared" si="1"/>
        <v>999.84258999999997</v>
      </c>
      <c r="K25">
        <f t="shared" si="2"/>
        <v>0.82449300000000003</v>
      </c>
      <c r="L25">
        <f t="shared" si="0"/>
        <v>-5.7246600000000003E-3</v>
      </c>
    </row>
    <row r="26" spans="1:17">
      <c r="A26" s="13"/>
      <c r="B26" s="13"/>
      <c r="C26" s="13"/>
      <c r="D26" s="13"/>
      <c r="E26" s="13"/>
      <c r="F26" s="19"/>
      <c r="G26" s="20"/>
      <c r="H26" s="21"/>
      <c r="I26" s="11"/>
      <c r="M26" s="2"/>
    </row>
    <row r="27" spans="1:17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7">
      <c r="A28" s="13"/>
      <c r="B28" s="13"/>
      <c r="C28" s="13"/>
      <c r="D28" s="13"/>
      <c r="E28" s="13"/>
      <c r="F28" s="14"/>
      <c r="G28" s="9"/>
      <c r="H28" s="15"/>
      <c r="I28" s="11"/>
    </row>
    <row r="29" spans="1:17">
      <c r="A29" s="13"/>
      <c r="B29" s="13"/>
      <c r="C29" s="13"/>
      <c r="D29" s="13"/>
      <c r="E29" s="13"/>
      <c r="F29" s="14"/>
      <c r="G29" s="9"/>
      <c r="H29" s="15"/>
      <c r="I29" s="11"/>
      <c r="P29" s="7"/>
      <c r="Q29" s="5"/>
    </row>
    <row r="30" spans="1:17">
      <c r="A30" s="13"/>
      <c r="B30" s="13"/>
      <c r="C30" s="13"/>
      <c r="D30" s="13"/>
      <c r="E30" s="13"/>
      <c r="F30" s="14"/>
      <c r="G30" s="9"/>
      <c r="H30" s="15"/>
      <c r="I30" s="11"/>
      <c r="P30" s="5"/>
    </row>
    <row r="31" spans="1:17">
      <c r="A31" s="13"/>
      <c r="B31" s="13"/>
      <c r="C31" s="13"/>
      <c r="D31" s="13"/>
      <c r="E31" s="13"/>
      <c r="F31" s="14"/>
      <c r="G31" s="9"/>
      <c r="H31" s="15"/>
      <c r="I31" s="11"/>
    </row>
    <row r="32" spans="1:17">
      <c r="A32" s="13"/>
      <c r="B32" s="13"/>
      <c r="C32" s="13"/>
      <c r="D32" s="13"/>
      <c r="E32" s="13"/>
      <c r="F32" s="14"/>
      <c r="G32" s="9"/>
      <c r="H32" s="15"/>
      <c r="I32" s="11"/>
    </row>
    <row r="33" spans="1:9">
      <c r="A33" s="13"/>
      <c r="B33" s="13"/>
      <c r="C33" s="13"/>
      <c r="D33" s="13"/>
      <c r="E33" s="13"/>
      <c r="F33" s="14"/>
      <c r="G33" s="9"/>
      <c r="H33" s="15"/>
      <c r="I33" s="11"/>
    </row>
    <row r="34" spans="1:9">
      <c r="A34" s="13"/>
      <c r="B34" s="13"/>
      <c r="C34" s="13"/>
      <c r="D34" s="13"/>
      <c r="E34" s="13"/>
      <c r="F34" s="14"/>
      <c r="G34" s="9"/>
      <c r="H34" s="15"/>
      <c r="I34" s="11"/>
    </row>
    <row r="35" spans="1:9">
      <c r="A35" s="13"/>
      <c r="B35" s="13"/>
      <c r="C35" s="13"/>
      <c r="D35" s="13"/>
      <c r="E35" s="13"/>
      <c r="F35" s="14"/>
      <c r="G35" s="9"/>
      <c r="H35" s="15"/>
      <c r="I35" s="11"/>
    </row>
    <row r="36" spans="1:9">
      <c r="A36" s="13"/>
      <c r="B36" s="13"/>
      <c r="C36" s="13"/>
      <c r="D36" s="13"/>
      <c r="E36" s="13"/>
      <c r="F36" s="14"/>
      <c r="G36" s="9"/>
      <c r="H36" s="15"/>
      <c r="I36" s="11"/>
    </row>
    <row r="37" spans="1:9">
      <c r="A37" s="13"/>
      <c r="B37" s="13"/>
      <c r="C37" s="13"/>
      <c r="D37" s="13"/>
      <c r="E37" s="13"/>
      <c r="F37" s="14"/>
      <c r="G37" s="9"/>
      <c r="H37" s="15"/>
      <c r="I37" s="11"/>
    </row>
    <row r="38" spans="1:9">
      <c r="A38" s="13"/>
      <c r="B38" s="13"/>
      <c r="C38" s="13"/>
      <c r="D38" s="13"/>
      <c r="E38" s="13"/>
      <c r="F38" s="14"/>
      <c r="G38" s="9"/>
      <c r="H38" s="15"/>
      <c r="I38" s="11"/>
    </row>
    <row r="42" spans="1:9">
      <c r="C42" s="4"/>
      <c r="F42" s="3"/>
    </row>
    <row r="43" spans="1:9">
      <c r="C43" s="4"/>
      <c r="F43" s="3"/>
    </row>
    <row r="44" spans="1:9">
      <c r="C44" s="4"/>
      <c r="F44" s="3"/>
    </row>
    <row r="45" spans="1:9">
      <c r="B45" s="6"/>
      <c r="C45" s="6"/>
      <c r="D45" s="6"/>
    </row>
    <row r="46" spans="1:9">
      <c r="B46" s="4"/>
      <c r="F46" s="3"/>
      <c r="I46" s="3"/>
    </row>
    <row r="47" spans="1:9">
      <c r="B47" s="4"/>
      <c r="F47" s="3"/>
      <c r="G47" s="3"/>
      <c r="H47" s="3"/>
    </row>
    <row r="48" spans="1:9">
      <c r="B48" s="4"/>
      <c r="F48" s="3"/>
      <c r="G48" s="3"/>
      <c r="H48" s="3"/>
    </row>
    <row r="49" spans="2:6">
      <c r="B49" s="4"/>
      <c r="F49" s="3"/>
    </row>
    <row r="50" spans="2:6">
      <c r="B50" s="4"/>
      <c r="F50" s="3"/>
    </row>
    <row r="51" spans="2:6">
      <c r="B51" s="4"/>
      <c r="F51" s="3"/>
    </row>
  </sheetData>
  <phoneticPr fontId="0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OXYGEN</vt:lpstr>
      <vt:lpstr>Calculations</vt:lpstr>
      <vt:lpstr>Graph</vt:lpstr>
    </vt:vector>
  </TitlesOfParts>
  <Company>susoes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 Purdie</dc:creator>
  <cp:lastModifiedBy>student</cp:lastModifiedBy>
  <dcterms:created xsi:type="dcterms:W3CDTF">2005-06-14T14:10:38Z</dcterms:created>
  <dcterms:modified xsi:type="dcterms:W3CDTF">2010-07-09T08:53:00Z</dcterms:modified>
</cp:coreProperties>
</file>